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財管人員資料\00 場地租借\03場租申請\"/>
    </mc:Choice>
  </mc:AlternateContent>
  <xr:revisionPtr revIDLastSave="0" documentId="13_ncr:1_{A2222076-DDB3-4EBD-B8FD-1693D52626C5}" xr6:coauthVersionLast="47" xr6:coauthVersionMax="47" xr10:uidLastSave="{00000000-0000-0000-0000-000000000000}"/>
  <bookViews>
    <workbookView xWindow="-120" yWindow="-120" windowWidth="29040" windowHeight="15720" xr2:uid="{60A63049-91D6-44CC-B3AF-8AD24BA54DF0}"/>
  </bookViews>
  <sheets>
    <sheet name="請輸入欄位" sheetId="6" r:id="rId1"/>
    <sheet name="申請書" sheetId="1" r:id="rId2"/>
    <sheet name="臨時停車申請書" sheetId="5" r:id="rId3"/>
    <sheet name="保證金及切結書" sheetId="3" r:id="rId4"/>
    <sheet name="退費申請書及領據" sheetId="4" r:id="rId5"/>
  </sheets>
  <definedNames>
    <definedName name="_xlnm.Print_Area" localSheetId="1">申請書!$A$1:$AC$48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6" l="1"/>
  <c r="Y17" i="1" s="1"/>
  <c r="C11" i="6"/>
  <c r="O17" i="1" s="1"/>
  <c r="E16" i="4"/>
  <c r="G3" i="4"/>
  <c r="D4" i="3"/>
  <c r="G17" i="1"/>
  <c r="U17" i="1"/>
  <c r="AC7" i="1"/>
  <c r="AB7" i="1"/>
  <c r="R7" i="1" s="1"/>
  <c r="X7" i="1"/>
  <c r="H7" i="1"/>
  <c r="A21" i="6"/>
  <c r="Z6" i="1"/>
  <c r="W17" i="1"/>
  <c r="K17" i="1"/>
  <c r="F6" i="6" l="1"/>
  <c r="F13" i="6" s="1"/>
  <c r="G16" i="1"/>
  <c r="U16" i="1" s="1"/>
  <c r="L12" i="5"/>
  <c r="L13" i="5"/>
  <c r="L14" i="5"/>
  <c r="L15" i="5"/>
  <c r="L16" i="5"/>
  <c r="L17" i="5"/>
  <c r="L18" i="5"/>
  <c r="L19" i="5"/>
  <c r="L20" i="5"/>
  <c r="L11" i="5"/>
  <c r="B12" i="5"/>
  <c r="B13" i="5"/>
  <c r="B14" i="5"/>
  <c r="B15" i="5"/>
  <c r="B16" i="5"/>
  <c r="B17" i="5"/>
  <c r="B18" i="5"/>
  <c r="B19" i="5"/>
  <c r="B20" i="5"/>
  <c r="B11" i="5"/>
  <c r="G12" i="5"/>
  <c r="G13" i="5"/>
  <c r="G14" i="5"/>
  <c r="G15" i="5"/>
  <c r="G16" i="5"/>
  <c r="G17" i="5"/>
  <c r="G18" i="5"/>
  <c r="G19" i="5"/>
  <c r="G20" i="5"/>
  <c r="G11" i="5"/>
  <c r="A12" i="5"/>
  <c r="A13" i="5"/>
  <c r="A14" i="5"/>
  <c r="A15" i="5"/>
  <c r="A16" i="5"/>
  <c r="A17" i="5"/>
  <c r="A18" i="5"/>
  <c r="A19" i="5"/>
  <c r="A20" i="5"/>
  <c r="A11" i="5"/>
  <c r="L8" i="5"/>
  <c r="G8" i="5"/>
  <c r="B8" i="5"/>
  <c r="A8" i="5"/>
  <c r="I22" i="5" s="1"/>
  <c r="F5" i="6"/>
  <c r="J4" i="6" s="1"/>
  <c r="J5" i="6" s="1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N9" i="1"/>
  <c r="Z46" i="1"/>
  <c r="Z45" i="1"/>
  <c r="C46" i="1"/>
  <c r="C45" i="1"/>
  <c r="E17" i="1"/>
  <c r="B4" i="1"/>
  <c r="X3" i="1"/>
  <c r="X2" i="1"/>
  <c r="B3" i="1"/>
  <c r="B2" i="1"/>
  <c r="G6" i="6" l="1"/>
  <c r="F12" i="6"/>
  <c r="F8" i="6"/>
  <c r="F9" i="6"/>
  <c r="F11" i="6"/>
  <c r="F10" i="6"/>
  <c r="I23" i="5" a="1"/>
  <c r="I23" i="5" s="1"/>
  <c r="S13" i="1" s="1"/>
  <c r="A3" i="6"/>
  <c r="A4" i="6" s="1"/>
  <c r="A5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K13" i="1"/>
  <c r="E22" i="5"/>
  <c r="N11" i="1"/>
  <c r="W11" i="1" s="1"/>
  <c r="F5" i="5"/>
  <c r="B5" i="5"/>
  <c r="B3" i="5"/>
  <c r="S4" i="5"/>
  <c r="Q4" i="5"/>
  <c r="O4" i="5"/>
  <c r="L4" i="5"/>
  <c r="J4" i="5"/>
  <c r="H4" i="5"/>
  <c r="G4" i="5"/>
  <c r="O3" i="5"/>
  <c r="H3" i="5"/>
  <c r="C24" i="4"/>
  <c r="N8" i="4"/>
  <c r="N21" i="4" s="1"/>
  <c r="C11" i="4"/>
  <c r="C10" i="4"/>
  <c r="C23" i="4" s="1"/>
  <c r="C9" i="4"/>
  <c r="C22" i="4" s="1"/>
  <c r="C8" i="4"/>
  <c r="C21" i="4" s="1"/>
  <c r="B2" i="4"/>
  <c r="E15" i="4" s="1"/>
  <c r="P9" i="3"/>
  <c r="E12" i="3"/>
  <c r="E11" i="3"/>
  <c r="E10" i="3"/>
  <c r="E9" i="3"/>
  <c r="B2" i="3"/>
  <c r="K16" i="1"/>
  <c r="J3" i="5" s="1"/>
  <c r="O13" i="1"/>
  <c r="N12" i="1"/>
  <c r="W12" i="1" s="1"/>
  <c r="AB12" i="1" s="1"/>
  <c r="Z12" i="1"/>
  <c r="B5" i="1"/>
  <c r="B6" i="1" s="1"/>
  <c r="D4" i="1" l="1" a="1"/>
  <c r="D4" i="1" s="1"/>
  <c r="G12" i="6"/>
  <c r="G13" i="6"/>
  <c r="G8" i="6"/>
  <c r="G9" i="6"/>
  <c r="G10" i="6"/>
  <c r="G11" i="6"/>
  <c r="H6" i="6"/>
  <c r="W16" i="1"/>
  <c r="Q3" i="5" s="1"/>
  <c r="W13" i="1"/>
  <c r="D5" i="1" l="1" a="1"/>
  <c r="D5" i="1" s="1"/>
  <c r="F5" i="1" s="1"/>
  <c r="E5" i="1" s="1"/>
  <c r="F4" i="1"/>
  <c r="H4" i="1" s="1"/>
  <c r="J4" i="1" s="1"/>
  <c r="L4" i="1" s="1"/>
  <c r="K4" i="1" s="1"/>
  <c r="O16" i="1"/>
  <c r="H12" i="6"/>
  <c r="H13" i="6"/>
  <c r="H8" i="6"/>
  <c r="H9" i="6"/>
  <c r="H10" i="6"/>
  <c r="H11" i="6"/>
  <c r="H5" i="1" l="1"/>
  <c r="G5" i="1" s="1"/>
  <c r="G4" i="1"/>
  <c r="E4" i="1"/>
  <c r="D6" i="1" a="1"/>
  <c r="D6" i="1" s="1"/>
  <c r="F6" i="1" s="1"/>
  <c r="I4" i="1"/>
  <c r="L3" i="5"/>
  <c r="J5" i="1"/>
  <c r="L5" i="1" s="1"/>
  <c r="K5" i="1" s="1"/>
  <c r="O4" i="1" l="1"/>
  <c r="H6" i="1"/>
  <c r="E6" i="1"/>
  <c r="I5" i="1"/>
  <c r="O5" i="1" s="1"/>
  <c r="G6" i="1" l="1"/>
  <c r="J6" i="1"/>
  <c r="I6" i="1" l="1"/>
  <c r="L6" i="1"/>
  <c r="Y16" i="1" l="1"/>
  <c r="K6" i="1"/>
  <c r="O6" i="1" s="1"/>
  <c r="Z5" i="1" s="1"/>
  <c r="S3" i="5" l="1"/>
  <c r="Q9" i="1"/>
  <c r="R9" i="1"/>
  <c r="W9" i="1" s="1"/>
  <c r="S9" i="1"/>
  <c r="Z11" i="1"/>
  <c r="AB11" i="1" s="1"/>
  <c r="Z9" i="1"/>
  <c r="G22" i="5"/>
  <c r="L22" i="5" s="1"/>
  <c r="G23" i="5"/>
  <c r="L23" i="5" s="1"/>
  <c r="Z13" i="1"/>
  <c r="AB13" i="1" s="1"/>
  <c r="AB8" i="1" l="1"/>
  <c r="D21" i="5"/>
  <c r="Y14" i="1" l="1"/>
  <c r="Y15" i="1" s="1"/>
  <c r="R15" i="1" s="1"/>
  <c r="R1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<sst xmlns="http://schemas.openxmlformats.org/spreadsheetml/2006/main" count="383" uniqueCount="210">
  <si>
    <t>線上申請日期</t>
  </si>
  <si>
    <t>申請場地</t>
    <phoneticPr fontId="2" type="noConversion"/>
  </si>
  <si>
    <t>活動中心</t>
    <phoneticPr fontId="2" type="noConversion"/>
  </si>
  <si>
    <t>活動名稱</t>
    <phoneticPr fontId="2" type="noConversion"/>
  </si>
  <si>
    <t>預計參加人數</t>
    <phoneticPr fontId="2" type="noConversion"/>
  </si>
  <si>
    <t>20人</t>
    <phoneticPr fontId="2" type="noConversion"/>
  </si>
  <si>
    <t>臺北市文山區景興國民小學校園場地使用申請書</t>
    <phoneticPr fontId="2" type="noConversion"/>
  </si>
  <si>
    <t>月(</t>
    <phoneticPr fontId="2" type="noConversion"/>
  </si>
  <si>
    <t>次</t>
    <phoneticPr fontId="2" type="noConversion"/>
  </si>
  <si>
    <t>合計</t>
    <phoneticPr fontId="2" type="noConversion"/>
  </si>
  <si>
    <t>次。</t>
    <phoneticPr fontId="2" type="noConversion"/>
  </si>
  <si>
    <t>保   證   金</t>
    <phoneticPr fontId="2" type="noConversion"/>
  </si>
  <si>
    <t>場地使用費計算</t>
  </si>
  <si>
    <t>收費合計</t>
    <phoneticPr fontId="2" type="noConversion"/>
  </si>
  <si>
    <t>使用起迄時間</t>
  </si>
  <si>
    <t>依實施要點第十六條予場地七折優惠</t>
  </si>
  <si>
    <t>：</t>
    <phoneticPr fontId="2" type="noConversion"/>
  </si>
  <si>
    <t>場地費</t>
    <phoneticPr fontId="2" type="noConversion"/>
  </si>
  <si>
    <t>電費</t>
    <phoneticPr fontId="2" type="noConversion"/>
  </si>
  <si>
    <t>空調費</t>
    <phoneticPr fontId="2" type="noConversion"/>
  </si>
  <si>
    <t>其他費用</t>
    <phoneticPr fontId="2" type="noConversion"/>
  </si>
  <si>
    <t>小計</t>
    <phoneticPr fontId="2" type="noConversion"/>
  </si>
  <si>
    <t>元</t>
    <phoneticPr fontId="2" type="noConversion"/>
  </si>
  <si>
    <t>)</t>
  </si>
  <si>
    <t>日，</t>
    <phoneticPr fontId="2" type="noConversion"/>
  </si>
  <si>
    <t>單位</t>
    <phoneticPr fontId="2" type="noConversion"/>
  </si>
  <si>
    <t>汽車</t>
    <phoneticPr fontId="2" type="noConversion"/>
  </si>
  <si>
    <t>✕</t>
    <phoneticPr fontId="2" type="noConversion"/>
  </si>
  <si>
    <t>小時</t>
    <phoneticPr fontId="2" type="noConversion"/>
  </si>
  <si>
    <t>+</t>
    <phoneticPr fontId="2" type="noConversion"/>
  </si>
  <si>
    <t>機車</t>
    <phoneticPr fontId="2" type="noConversion"/>
  </si>
  <si>
    <t>=</t>
    <phoneticPr fontId="2" type="noConversion"/>
  </si>
  <si>
    <t>元整</t>
    <phoneticPr fontId="2" type="noConversion"/>
  </si>
  <si>
    <t>新臺幣</t>
    <phoneticPr fontId="2" type="noConversion"/>
  </si>
  <si>
    <t>　　　　　　　　（每單位2小時1900元）</t>
    <phoneticPr fontId="2" type="noConversion"/>
  </si>
  <si>
    <t>次=</t>
    <phoneticPr fontId="2" type="noConversion"/>
  </si>
  <si>
    <r>
      <t>台</t>
    </r>
    <r>
      <rPr>
        <sz val="8"/>
        <color theme="1"/>
        <rFont val="Segoe UI Symbol"/>
        <family val="2"/>
      </rPr>
      <t>✕</t>
    </r>
    <phoneticPr fontId="2" type="noConversion"/>
  </si>
  <si>
    <t>，</t>
  </si>
  <si>
    <t>使用次數計算
(灰底開空調)</t>
    <phoneticPr fontId="2" type="noConversion"/>
  </si>
  <si>
    <t>空調合計</t>
    <phoneticPr fontId="2" type="noConversion"/>
  </si>
  <si>
    <t>自民國</t>
    <phoneticPr fontId="2" type="noConversion"/>
  </si>
  <si>
    <t>每星期</t>
    <phoneticPr fontId="2" type="noConversion"/>
  </si>
  <si>
    <t>一</t>
    <phoneticPr fontId="2" type="noConversion"/>
  </si>
  <si>
    <t>年</t>
    <phoneticPr fontId="2" type="noConversion"/>
  </si>
  <si>
    <t>月</t>
    <phoneticPr fontId="2" type="noConversion"/>
  </si>
  <si>
    <t>時</t>
    <phoneticPr fontId="2" type="noConversion"/>
  </si>
  <si>
    <t>日</t>
    <phoneticPr fontId="2" type="noConversion"/>
  </si>
  <si>
    <t>分</t>
    <phoneticPr fontId="2" type="noConversion"/>
  </si>
  <si>
    <t>起至</t>
    <phoneticPr fontId="2" type="noConversion"/>
  </si>
  <si>
    <t>下午</t>
    <phoneticPr fontId="2" type="noConversion"/>
  </si>
  <si>
    <t>止</t>
    <phoneticPr fontId="2" type="noConversion"/>
  </si>
  <si>
    <t>上午</t>
    <phoneticPr fontId="2" type="noConversion"/>
  </si>
  <si>
    <t>承辦人</t>
    <phoneticPr fontId="2" type="noConversion"/>
  </si>
  <si>
    <t>事務組長</t>
    <phoneticPr fontId="2" type="noConversion"/>
  </si>
  <si>
    <t>出納</t>
    <phoneticPr fontId="2" type="noConversion"/>
  </si>
  <si>
    <t>總務主任</t>
    <phoneticPr fontId="2" type="noConversion"/>
  </si>
  <si>
    <t>會
計</t>
    <phoneticPr fontId="2" type="noConversion"/>
  </si>
  <si>
    <t>校
長</t>
    <phoneticPr fontId="2" type="noConversion"/>
  </si>
  <si>
    <t>註：學校如有特殊需要必須收回校園場地自行使用時，通知申請人終止後，得延至下季使用。</t>
    <phoneticPr fontId="2" type="noConversion"/>
  </si>
  <si>
    <t>茲向  貴校借用校園場地，並應遵守下列事項：</t>
    <phoneticPr fontId="2" type="noConversion"/>
  </si>
  <si>
    <t>一、使用學校提供之設備器材，使用完畢後，應如數歸還及回復原狀；其有短少或損壞，應予補足、修復或照價賠償。</t>
    <phoneticPr fontId="2" type="noConversion"/>
  </si>
  <si>
    <t>三、申請人及活動參與人員攜帶之物品，應自行妥慎保管，學校不負保管之責。</t>
    <phoneticPr fontId="2" type="noConversion"/>
  </si>
  <si>
    <t>四、未經學校同意，不得擅接燈光或使用電器用品。</t>
    <phoneticPr fontId="2" type="noConversion"/>
  </si>
  <si>
    <t>五、搭建之台架及電器設備應經許可，使用時應符合相關法規之規定，由具有相關資格之人搭建與操作。</t>
    <phoneticPr fontId="2" type="noConversion"/>
  </si>
  <si>
    <t>六、未經學校同意，不得擅自將場地之一部或全部轉讓他人使用。</t>
    <phoneticPr fontId="2" type="noConversion"/>
  </si>
  <si>
    <t>七、不得使用火把、爆竹、煙火或其他危險物品。</t>
    <phoneticPr fontId="2" type="noConversion"/>
  </si>
  <si>
    <t>　　地板及其他設備之物品。</t>
    <phoneticPr fontId="2" type="noConversion"/>
  </si>
  <si>
    <t>八、在指定地點及核准時限內辦理活動。</t>
    <phoneticPr fontId="2" type="noConversion"/>
  </si>
  <si>
    <t>九、於活動結束後，應即將使用之場地、設施及物品等回復原狀。</t>
    <phoneticPr fontId="2" type="noConversion"/>
  </si>
  <si>
    <t>十、在活動期間應負責場地內外秩序、公共安全、交通、環境衛生及環境安寧之維護，並接受場地管理人員之指導。</t>
    <phoneticPr fontId="2" type="noConversion"/>
  </si>
  <si>
    <t>十一、為維護公共安全，應依臺北市特定場所容留人數管制規則實施容留管制。</t>
    <phoneticPr fontId="2" type="noConversion"/>
  </si>
  <si>
    <t>十二、不得有其他違反法令或公序良俗之情事。</t>
    <phoneticPr fontId="2" type="noConversion"/>
  </si>
  <si>
    <t>十三、依菸害防制法，學校全面禁止抽菸，不得在校區內抽菸。</t>
    <phoneticPr fontId="2" type="noConversion"/>
  </si>
  <si>
    <t>十四、為維護校園清潔，於活動結束後，應將垃圾攜離本校丟棄。</t>
    <phoneticPr fontId="2" type="noConversion"/>
  </si>
  <si>
    <t>十五、禁用一次性及美耐皿餐具。</t>
    <phoneticPr fontId="2" type="noConversion"/>
  </si>
  <si>
    <t>　　　違反上開規定者，申請人(單位)應依法自行負責。如致學校遭受損害者，並應負損害賠償責任。違反第二點或第五點者，</t>
    <phoneticPr fontId="2" type="noConversion"/>
  </si>
  <si>
    <t>　　　學校得於必要時強制拆除之，所需費用由申請人(單位)負擔。</t>
    <phoneticPr fontId="2" type="noConversion"/>
  </si>
  <si>
    <t>　　　活動結束後，申請人(單位)應於學校規定之時限內將場地回復原狀交還學校。如有損壞，應即修復，並負損害賠償責任；</t>
    <phoneticPr fontId="2" type="noConversion"/>
  </si>
  <si>
    <t>　　　未修復者，學校得逕行修復，所需費用由申請人(單位)負擔。</t>
    <phoneticPr fontId="2" type="noConversion"/>
  </si>
  <si>
    <t>　　　違反第十三款者，依規定最高處新台幣10,000元罰鍰。</t>
    <phoneticPr fontId="2" type="noConversion"/>
  </si>
  <si>
    <t>　　　違反第十四款者，學校酌收場地清潔費新台幣300元。</t>
    <phoneticPr fontId="2" type="noConversion"/>
  </si>
  <si>
    <t>　　　　　此致</t>
    <phoneticPr fontId="2" type="noConversion"/>
  </si>
  <si>
    <t>臺北市文山區景興國民小學</t>
    <phoneticPr fontId="2" type="noConversion"/>
  </si>
  <si>
    <t>二、張貼海報、宣傳標語與其他文宣品應經許可，除經學校同意外，不得使用漿糊、膠紙、圖釘或其他任何可能污損場地牆面、</t>
    <phoneticPr fontId="2" type="noConversion"/>
  </si>
  <si>
    <t>個人</t>
    <phoneticPr fontId="2" type="noConversion"/>
  </si>
  <si>
    <t>■</t>
    <phoneticPr fontId="2" type="noConversion"/>
  </si>
  <si>
    <t>申請人姓名</t>
  </si>
  <si>
    <t>申請人姓名</t>
    <phoneticPr fontId="2" type="noConversion"/>
  </si>
  <si>
    <t>地址</t>
    <phoneticPr fontId="2" type="noConversion"/>
  </si>
  <si>
    <t>身分證統一編號</t>
    <phoneticPr fontId="2" type="noConversion"/>
  </si>
  <si>
    <t>電話</t>
    <phoneticPr fontId="2" type="noConversion"/>
  </si>
  <si>
    <t>(簽章)</t>
    <phoneticPr fontId="2" type="noConversion"/>
  </si>
  <si>
    <r>
      <rPr>
        <sz val="10"/>
        <color rgb="FFFF0000"/>
        <rFont val="標楷體"/>
        <family val="4"/>
        <charset val="136"/>
      </rPr>
      <t>　　　</t>
    </r>
    <r>
      <rPr>
        <u/>
        <sz val="10"/>
        <color rgb="FFFF0000"/>
        <rFont val="標楷體"/>
        <family val="4"/>
        <charset val="136"/>
      </rPr>
      <t>違反第十三款者，依規定最高處新台幣10,000元罰鍰。</t>
    </r>
    <phoneticPr fontId="2" type="noConversion"/>
  </si>
  <si>
    <r>
      <rPr>
        <sz val="10"/>
        <color rgb="FFFF0000"/>
        <rFont val="標楷體"/>
        <family val="4"/>
        <charset val="136"/>
      </rPr>
      <t>　　　</t>
    </r>
    <r>
      <rPr>
        <u/>
        <sz val="10"/>
        <color rgb="FFFF0000"/>
        <rFont val="標楷體"/>
        <family val="4"/>
        <charset val="136"/>
      </rPr>
      <t>違反第十四款者，學校酌收場地清潔費新台幣300元。</t>
    </r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</si>
  <si>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</si>
  <si>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</si>
  <si>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</si>
  <si>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六</t>
    <phoneticPr fontId="2" type="noConversion"/>
  </si>
  <si>
    <t>止，</t>
    <phoneticPr fontId="2" type="noConversion"/>
  </si>
  <si>
    <t>臺北市文山區景興國民小學校園場地使用保證金及切結書</t>
    <phoneticPr fontId="2" type="noConversion"/>
  </si>
  <si>
    <t>場地舉辦</t>
  </si>
  <si>
    <t>之保證金新臺幣</t>
    <phoneticPr fontId="2" type="noConversion"/>
  </si>
  <si>
    <t>特立此據為憑。</t>
    <phoneticPr fontId="2" type="noConversion"/>
  </si>
  <si>
    <t>元整，全權委託貴校僱工處理，處理後如有差額願無息多退少補，</t>
    <phoneticPr fontId="2" type="noConversion"/>
  </si>
  <si>
    <r>
      <rPr>
        <sz val="12"/>
        <color theme="1"/>
        <rFont val="新細明體"/>
        <family val="1"/>
        <charset val="136"/>
      </rPr>
      <t>■</t>
    </r>
    <r>
      <rPr>
        <sz val="12"/>
        <color theme="1"/>
        <rFont val="標楷體"/>
        <family val="4"/>
        <charset val="136"/>
      </rPr>
      <t>個人</t>
    </r>
    <phoneticPr fontId="2" type="noConversion"/>
  </si>
  <si>
    <t>負責參加活動人員之安全，如於使用後未能即刻將場地回復原狀或損壞公物設施時，願將所預繳</t>
    <phoneticPr fontId="2" type="noConversion"/>
  </si>
  <si>
    <t>，借用期間願遵守一切法令規定並</t>
    <phoneticPr fontId="2" type="noConversion"/>
  </si>
  <si>
    <t>中華民國</t>
    <phoneticPr fontId="2" type="noConversion"/>
  </si>
  <si>
    <t>附記：</t>
    <phoneticPr fontId="2" type="noConversion"/>
  </si>
  <si>
    <t>一、保證金室內每次預收新臺幣伍仟元整，活動中心、演藝廳及室外每次預收新臺幣壹萬元整，並以保管款科目依</t>
    <phoneticPr fontId="2" type="noConversion"/>
  </si>
  <si>
    <t>　　會計程序存入各校專戶處理。</t>
    <phoneticPr fontId="2" type="noConversion"/>
  </si>
  <si>
    <t>二、本表一式兩份，一份由借用單位填妥蓋章後自存，一份連同借用申請書送交學校存檔備查。</t>
    <phoneticPr fontId="2" type="noConversion"/>
  </si>
  <si>
    <t>三、學校如有特殊需要必須收回校園場地自行使用時，得於使用日三日前，通知原申請人另議使用時間或廢止原許</t>
    <phoneticPr fontId="2" type="noConversion"/>
  </si>
  <si>
    <t>　　可之處分，並無息退還所繳納之各項費用及保證金，申請人不得請求補償。</t>
    <phoneticPr fontId="2" type="noConversion"/>
  </si>
  <si>
    <t>四、申請人取得許可後，無法如期使用者，應於使用日三日前以書面通知學校取消使用，其所繳納之各項費用及保</t>
    <phoneticPr fontId="2" type="noConversion"/>
  </si>
  <si>
    <t>　　證金無息退還。但已發生之費用，不予退還。申請人未遵守前項期限或未通知，校園場地使用費之二分之一及</t>
    <phoneticPr fontId="2" type="noConversion"/>
  </si>
  <si>
    <t>　　已發生之費用不予退還。若因而致學校受有損害者，申請人應負損害賠償責任。前項情形不可歸責於申請人者，</t>
    <phoneticPr fontId="2" type="noConversion"/>
  </si>
  <si>
    <t>　　不在此限。</t>
    <phoneticPr fontId="2" type="noConversion"/>
  </si>
  <si>
    <t>五、活動結束後，申請人應於學校規定之時限內將場地回復原狀交還學校。如有損壞，應即修復，並負損害賠償責</t>
    <phoneticPr fontId="2" type="noConversion"/>
  </si>
  <si>
    <t>　　任；未修復者，學校得逕行修復，所需費用由申請人負擔。</t>
    <phoneticPr fontId="2" type="noConversion"/>
  </si>
  <si>
    <t>六、於活動結束後，經學校派員檢查校園場地、設備及器材等，確認無損壞及其他違規情事後，或業已扣除相當於</t>
    <phoneticPr fontId="2" type="noConversion"/>
  </si>
  <si>
    <t>　　損害金額之保證金後，無息退還保證金之餘額。申請人違反本辦法所生之各項費用及損害賠償等，學校得先自</t>
    <phoneticPr fontId="2" type="noConversion"/>
  </si>
  <si>
    <t>　　保證金中扣除，餘額再發還申請人，不足時並得追償之。</t>
    <phoneticPr fontId="2" type="noConversion"/>
  </si>
  <si>
    <t>附註：使用校園場地時，申請人請注意下列事項：</t>
    <phoneticPr fontId="2" type="noConversion"/>
  </si>
  <si>
    <t>一、使用學校提供之設備器材，使用完畢後，應如數歸還及回復原狀；其有短少或損壞，應予補足、修復或照價賠</t>
    <phoneticPr fontId="2" type="noConversion"/>
  </si>
  <si>
    <t>　　償。</t>
    <phoneticPr fontId="2" type="noConversion"/>
  </si>
  <si>
    <t>二、張貼海報、宣傳標語與其他文宣品應經許可，除經學校同意外，不得使用漿糊、膠紙、圖釘或其他任何可能污</t>
    <phoneticPr fontId="2" type="noConversion"/>
  </si>
  <si>
    <t>　　損場地牆面、地板及其他設備之物品。</t>
    <phoneticPr fontId="2" type="noConversion"/>
  </si>
  <si>
    <t>------------------------------------------------------------------------------------------------------</t>
    <phoneticPr fontId="2" type="noConversion"/>
  </si>
  <si>
    <t>十五、依「臺北市政府禁用一次性及美耐皿餐具執行要點第七點」規定：禁用一次性及美耐皿餐具。</t>
    <phoneticPr fontId="2" type="noConversion"/>
  </si>
  <si>
    <t>　　　違反前項各款規定者，申請人應依法自行負責。如致學校遭受損害者，並應負損害賠償責任。</t>
    <phoneticPr fontId="2" type="noConversion"/>
  </si>
  <si>
    <t>　　　違反第二款或第五款者，學校得於必要時強制拆除之，所需費用由申請人負擔，學校得先自保證金中扣除，</t>
    <phoneticPr fontId="2" type="noConversion"/>
  </si>
  <si>
    <t>　　　申請人負擔，學校得先自保證金中扣除，餘額再發還申請人，不足時並得追償之。</t>
    <phoneticPr fontId="2" type="noConversion"/>
  </si>
  <si>
    <t>　　　餘額再發還申請人，不足時並得追償之。另於校園場地使用期間，若遭致公權力單位取締罰款，所需罰金由</t>
    <phoneticPr fontId="2" type="noConversion"/>
  </si>
  <si>
    <t>　　此致</t>
    <phoneticPr fontId="2" type="noConversion"/>
  </si>
  <si>
    <t>　　　　臺北市文山區景興國民小學</t>
    <phoneticPr fontId="2" type="noConversion"/>
  </si>
  <si>
    <t>退費申請書</t>
    <phoneticPr fontId="2" type="noConversion"/>
  </si>
  <si>
    <t>場地舉辦</t>
    <phoneticPr fontId="2" type="noConversion"/>
  </si>
  <si>
    <t>，</t>
    <phoneticPr fontId="2" type="noConversion"/>
  </si>
  <si>
    <t>並已繳交保證金計新台幣</t>
    <phoneticPr fontId="2" type="noConversion"/>
  </si>
  <si>
    <t>元整(大寫)，</t>
    <phoneticPr fontId="2" type="noConversion"/>
  </si>
  <si>
    <t>現活動圓滿結束，故申請退還保證金。</t>
    <phoneticPr fontId="2" type="noConversion"/>
  </si>
  <si>
    <t>　　　　　臺北市文山區景興國民小學</t>
    <phoneticPr fontId="2" type="noConversion"/>
  </si>
  <si>
    <t>　　　此致</t>
    <phoneticPr fontId="2" type="noConversion"/>
  </si>
  <si>
    <t>退費領據</t>
    <phoneticPr fontId="2" type="noConversion"/>
  </si>
  <si>
    <t>　　茲收到租借使用貴校</t>
    <phoneticPr fontId="2" type="noConversion"/>
  </si>
  <si>
    <t>退還之保證金新臺幣</t>
    <phoneticPr fontId="2" type="noConversion"/>
  </si>
  <si>
    <t>舉 辦</t>
    <phoneticPr fontId="2" type="noConversion"/>
  </si>
  <si>
    <t>----------------------------------------------------------------</t>
    <phoneticPr fontId="2" type="noConversion"/>
  </si>
  <si>
    <t>臺北市文山區景興國民小學場地出租臨時停車申請書</t>
  </si>
  <si>
    <t>申請人身分</t>
    <phoneticPr fontId="2" type="noConversion"/>
  </si>
  <si>
    <t>線上申請日期</t>
    <phoneticPr fontId="2" type="noConversion"/>
  </si>
  <si>
    <t>申請人(單位)</t>
    <phoneticPr fontId="2" type="noConversion"/>
  </si>
  <si>
    <t>汽　　　　　車</t>
    <phoneticPr fontId="2" type="noConversion"/>
  </si>
  <si>
    <t>車主姓名</t>
    <phoneticPr fontId="2" type="noConversion"/>
  </si>
  <si>
    <t>車牌號碼</t>
    <phoneticPr fontId="2" type="noConversion"/>
  </si>
  <si>
    <t>汽車停車費用：</t>
    <phoneticPr fontId="2" type="noConversion"/>
  </si>
  <si>
    <t>機車停車費用：</t>
    <phoneticPr fontId="2" type="noConversion"/>
  </si>
  <si>
    <r>
      <t>注意事項：
1.臨時停</t>
    </r>
    <r>
      <rPr>
        <u/>
        <sz val="10"/>
        <color rgb="FFFF0000"/>
        <rFont val="標楷體"/>
        <family val="4"/>
        <charset val="136"/>
      </rPr>
      <t>汽車每小時20元(限2輛)</t>
    </r>
    <r>
      <rPr>
        <sz val="10"/>
        <color theme="1"/>
        <rFont val="標楷體"/>
        <family val="4"/>
        <charset val="136"/>
      </rPr>
      <t>。機車每次10元。
2.請依原申請的車號停放。
3.車輛不得改裝或卸除消音器。
4.車輛入校請依校內規定區域停放，違者依規定處理。
5.本校僅提供停車使用，不負保管及賠償責任。</t>
    </r>
    <phoneticPr fontId="2" type="noConversion"/>
  </si>
  <si>
    <t>繳交費用</t>
    <phoneticPr fontId="2" type="noConversion"/>
  </si>
  <si>
    <t>共計新台幣：</t>
    <phoneticPr fontId="2" type="noConversion"/>
  </si>
  <si>
    <t>元整</t>
  </si>
  <si>
    <r>
      <t xml:space="preserve">次 </t>
    </r>
    <r>
      <rPr>
        <sz val="8"/>
        <color theme="1"/>
        <rFont val="Segoe UI Symbol"/>
        <family val="3"/>
      </rPr>
      <t>✕</t>
    </r>
    <phoneticPr fontId="2" type="noConversion"/>
  </si>
  <si>
    <r>
      <t xml:space="preserve">小時 </t>
    </r>
    <r>
      <rPr>
        <sz val="8"/>
        <color theme="1"/>
        <rFont val="Segoe UI Symbol"/>
        <family val="3"/>
      </rPr>
      <t>✕</t>
    </r>
    <phoneticPr fontId="2" type="noConversion"/>
  </si>
  <si>
    <t>台 =</t>
    <phoneticPr fontId="2" type="noConversion"/>
  </si>
  <si>
    <t>租　用
期　間</t>
    <phoneticPr fontId="2" type="noConversion"/>
  </si>
  <si>
    <t>機　　　　　車</t>
    <phoneticPr fontId="2" type="noConversion"/>
  </si>
  <si>
    <t>　　租用場地人員</t>
    <phoneticPr fontId="2" type="noConversion"/>
  </si>
  <si>
    <t>申請人</t>
    <phoneticPr fontId="2" type="noConversion"/>
  </si>
  <si>
    <t>申請使用年度</t>
    <phoneticPr fontId="2" type="noConversion"/>
  </si>
  <si>
    <t>第一天</t>
    <phoneticPr fontId="2" type="noConversion"/>
  </si>
  <si>
    <t>月份</t>
    <phoneticPr fontId="2" type="noConversion"/>
  </si>
  <si>
    <t>星期</t>
    <phoneticPr fontId="2" type="noConversion"/>
  </si>
  <si>
    <t>迄</t>
    <phoneticPr fontId="2" type="noConversion"/>
  </si>
  <si>
    <t>起</t>
    <phoneticPr fontId="2" type="noConversion"/>
  </si>
  <si>
    <t>汽車(限2輛)</t>
    <phoneticPr fontId="2" type="noConversion"/>
  </si>
  <si>
    <t>輸入以下欄位</t>
    <phoneticPr fontId="2" type="noConversion"/>
  </si>
  <si>
    <t>輸入停車資料</t>
    <phoneticPr fontId="2" type="noConversion"/>
  </si>
  <si>
    <t>↑此表驗證用勿動</t>
    <phoneticPr fontId="2" type="noConversion"/>
  </si>
  <si>
    <t>列印說明：</t>
    <phoneticPr fontId="2" type="noConversion"/>
  </si>
  <si>
    <t>選列印整本活頁簿</t>
    <phoneticPr fontId="2" type="noConversion"/>
  </si>
  <si>
    <t>選頁面2-3 雙面列印</t>
    <phoneticPr fontId="2" type="noConversion"/>
  </si>
  <si>
    <t>選頁面5 單面列印(或選工作表單獨列印)</t>
    <phoneticPr fontId="2" type="noConversion"/>
  </si>
  <si>
    <t>選頁面4 單面列印(或選工作表單獨列印)</t>
    <phoneticPr fontId="2" type="noConversion"/>
  </si>
  <si>
    <r>
      <t xml:space="preserve">元    </t>
    </r>
    <r>
      <rPr>
        <sz val="8"/>
        <color theme="1"/>
        <rFont val="Segoe UI Symbol"/>
        <family val="3"/>
      </rPr>
      <t>✕</t>
    </r>
    <phoneticPr fontId="2" type="noConversion"/>
  </si>
  <si>
    <t>空調次數</t>
    <phoneticPr fontId="2" type="noConversion"/>
  </si>
  <si>
    <t>保證金金額</t>
    <phoneticPr fontId="2" type="noConversion"/>
  </si>
  <si>
    <t>是</t>
  </si>
  <si>
    <t>是</t>
    <phoneticPr fontId="2" type="noConversion"/>
  </si>
  <si>
    <t>否</t>
    <phoneticPr fontId="2" type="noConversion"/>
  </si>
  <si>
    <t>本人借用貴校</t>
    <phoneticPr fontId="2" type="noConversion"/>
  </si>
  <si>
    <t>活動</t>
    <phoneticPr fontId="2" type="noConversion"/>
  </si>
  <si>
    <t>本人租借使用貴校</t>
    <phoneticPr fontId="2" type="noConversion"/>
  </si>
  <si>
    <t>元整（大寫）無訛，</t>
    <phoneticPr fontId="2" type="noConversion"/>
  </si>
  <si>
    <t>籃球活動</t>
    <phoneticPr fontId="2" type="noConversion"/>
  </si>
  <si>
    <t>本季開始月份　　　　(右方下拉式選單)</t>
    <phoneticPr fontId="2" type="noConversion"/>
  </si>
  <si>
    <t>申請場次(星期幾)　　(右方下拉式選單)</t>
    <phoneticPr fontId="2" type="noConversion"/>
  </si>
  <si>
    <t>起(上下午)　　　　　(右方下拉式選單)</t>
    <phoneticPr fontId="2" type="noConversion"/>
  </si>
  <si>
    <t>　(時)　　　　　　　(右方下拉式選單)</t>
    <phoneticPr fontId="2" type="noConversion"/>
  </si>
  <si>
    <t>迄(上下午)　　　　　(右方下拉式選單)</t>
    <phoneticPr fontId="2" type="noConversion"/>
  </si>
  <si>
    <t>使用時間單位　　　　(右方下拉式選單)
(1單位2小時)</t>
    <phoneticPr fontId="2" type="noConversion"/>
  </si>
  <si>
    <t>是否沿上期保證金　　(右方下拉式選單)</t>
    <phoneticPr fontId="2" type="noConversion"/>
  </si>
  <si>
    <t>下午</t>
  </si>
  <si>
    <t>三</t>
  </si>
  <si>
    <t>　(分)　　　　　　　(自動判斷)</t>
    <phoneticPr fontId="2" type="noConversion"/>
  </si>
  <si>
    <t>小明</t>
    <phoneticPr fontId="2" type="noConversion"/>
  </si>
  <si>
    <t>A111222333</t>
    <phoneticPr fontId="2" type="noConversion"/>
  </si>
  <si>
    <t>臺北市文山區景華街150巷21號</t>
    <phoneticPr fontId="2" type="noConversion"/>
  </si>
  <si>
    <t>0900-000-000</t>
    <phoneticPr fontId="2" type="noConversion"/>
  </si>
  <si>
    <t>ABC-1234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</si>
</sst>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DBNum2][$-404]General"/>
    <numFmt numFmtId="177" formatCode="[$-404]e/m/d;@"/>
    <numFmt numFmtId="178" formatCode="m/d;@"/>
    <numFmt numFmtId="179" formatCode="0;\-0;;@"/>
    <numFmt numFmtId="180" formatCode="#,##0;\-0;;@"/>
  </numFmts>
  <fonts count="27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Symbol"/>
      <family val="1"/>
      <charset val="2"/>
    </font>
    <font>
      <sz val="8"/>
      <color rgb="FF000000"/>
      <name val="Segoe UI Symbol"/>
      <family val="1"/>
    </font>
    <font>
      <sz val="9"/>
      <color rgb="FF000000"/>
      <name val="標楷體"/>
      <family val="4"/>
      <charset val="136"/>
    </font>
    <font>
      <sz val="9"/>
      <color rgb="FF000000"/>
      <name val="Segoe UI Symbol"/>
      <family val="4"/>
    </font>
    <font>
      <sz val="8"/>
      <color theme="1"/>
      <name val="Segoe UI Symbol"/>
      <family val="2"/>
    </font>
    <font>
      <sz val="10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theme="1"/>
      <name val="新細明體"/>
      <family val="1"/>
      <charset val="136"/>
    </font>
    <font>
      <sz val="10"/>
      <color rgb="FFFF0000"/>
      <name val="標楷體"/>
      <family val="4"/>
      <charset val="136"/>
    </font>
    <font>
      <u/>
      <sz val="10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u/>
      <sz val="16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5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8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8"/>
      <color theme="1"/>
      <name val="Segoe UI Symbol"/>
      <family val="3"/>
    </font>
    <font>
      <sz val="12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0" fontId="4" fillId="0" borderId="4" xfId="0" applyFont="1" applyBorder="1">
      <alignment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>
      <alignment vertical="center"/>
    </xf>
    <xf numFmtId="3" fontId="4" fillId="3" borderId="11" xfId="0" applyNumberFormat="1" applyFont="1" applyFill="1" applyBorder="1">
      <alignment vertical="center"/>
    </xf>
    <xf numFmtId="0" fontId="6" fillId="3" borderId="1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1" fillId="3" borderId="0" xfId="0" applyFont="1" applyFill="1" applyBorder="1" applyAlignment="1">
      <alignment horizontal="center" vertical="center"/>
    </xf>
    <xf numFmtId="3" fontId="1" fillId="3" borderId="0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3" borderId="4" xfId="0" applyFont="1" applyFill="1" applyBorder="1" applyAlignment="1">
      <alignment horizontal="distributed" vertical="center"/>
    </xf>
    <xf numFmtId="0" fontId="4" fillId="3" borderId="9" xfId="0" applyFont="1" applyFill="1" applyBorder="1" applyAlignment="1">
      <alignment horizontal="distributed" vertical="center"/>
    </xf>
    <xf numFmtId="0" fontId="4" fillId="3" borderId="0" xfId="0" applyFont="1" applyFill="1" applyBorder="1" applyAlignment="1">
      <alignment vertical="top"/>
    </xf>
    <xf numFmtId="0" fontId="12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distributed" vertical="center"/>
    </xf>
    <xf numFmtId="0" fontId="8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3" fontId="4" fillId="3" borderId="11" xfId="0" applyNumberFormat="1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1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4" fillId="4" borderId="4" xfId="0" applyFont="1" applyFill="1" applyBorder="1" applyAlignment="1">
      <alignment horizontal="distributed" vertical="center"/>
    </xf>
    <xf numFmtId="0" fontId="4" fillId="4" borderId="9" xfId="0" applyFont="1" applyFill="1" applyBorder="1" applyAlignment="1">
      <alignment horizontal="distributed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distributed" vertical="center"/>
    </xf>
    <xf numFmtId="0" fontId="15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6" xfId="0" applyFont="1" applyFill="1" applyBorder="1">
      <alignment vertical="center"/>
    </xf>
    <xf numFmtId="0" fontId="4" fillId="2" borderId="0" xfId="0" applyFont="1" applyFill="1" applyBorder="1">
      <alignment vertical="center"/>
    </xf>
    <xf numFmtId="14" fontId="4" fillId="0" borderId="0" xfId="0" applyNumberFormat="1" applyFont="1">
      <alignment vertical="center"/>
    </xf>
    <xf numFmtId="0" fontId="4" fillId="3" borderId="4" xfId="0" applyFont="1" applyFill="1" applyBorder="1" applyAlignment="1">
      <alignment vertical="center"/>
    </xf>
    <xf numFmtId="0" fontId="1" fillId="0" borderId="5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3" borderId="6" xfId="0" applyFont="1" applyFill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4" fillId="4" borderId="9" xfId="0" applyFont="1" applyFill="1" applyBorder="1">
      <alignment vertical="center"/>
    </xf>
    <xf numFmtId="0" fontId="4" fillId="4" borderId="1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9" fontId="3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180" fontId="4" fillId="2" borderId="9" xfId="0" applyNumberFormat="1" applyFont="1" applyFill="1" applyBorder="1">
      <alignment vertical="center"/>
    </xf>
    <xf numFmtId="0" fontId="4" fillId="4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distributed" vertical="center"/>
    </xf>
    <xf numFmtId="0" fontId="15" fillId="0" borderId="0" xfId="0" applyFont="1" applyAlignment="1">
      <alignment horizontal="right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 wrapText="1"/>
    </xf>
    <xf numFmtId="0" fontId="4" fillId="0" borderId="6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4" fillId="3" borderId="4" xfId="0" applyNumberFormat="1" applyFont="1" applyFill="1" applyBorder="1" applyAlignment="1">
      <alignment vertical="center"/>
    </xf>
    <xf numFmtId="3" fontId="4" fillId="3" borderId="0" xfId="0" applyNumberFormat="1" applyFont="1" applyFill="1" applyBorder="1" applyAlignment="1">
      <alignment vertical="center"/>
    </xf>
    <xf numFmtId="3" fontId="4" fillId="3" borderId="9" xfId="0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right" vertical="center"/>
    </xf>
    <xf numFmtId="3" fontId="4" fillId="2" borderId="9" xfId="0" applyNumberFormat="1" applyFont="1" applyFill="1" applyBorder="1" applyAlignment="1">
      <alignment horizontal="right" vertical="center"/>
    </xf>
    <xf numFmtId="3" fontId="4" fillId="2" borderId="11" xfId="0" applyNumberFormat="1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distributed" vertical="center"/>
    </xf>
    <xf numFmtId="0" fontId="1" fillId="2" borderId="11" xfId="0" applyFont="1" applyFill="1" applyBorder="1" applyAlignment="1">
      <alignment horizontal="distributed" vertical="center"/>
    </xf>
    <xf numFmtId="3" fontId="4" fillId="3" borderId="0" xfId="0" applyNumberFormat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right" vertical="center"/>
    </xf>
    <xf numFmtId="3" fontId="4" fillId="3" borderId="11" xfId="0" applyNumberFormat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distributed" vertical="center"/>
    </xf>
    <xf numFmtId="0" fontId="1" fillId="3" borderId="11" xfId="0" applyFont="1" applyFill="1" applyBorder="1" applyAlignment="1">
      <alignment horizontal="distributed" vertical="center"/>
    </xf>
    <xf numFmtId="0" fontId="1" fillId="3" borderId="6" xfId="0" applyFont="1" applyFill="1" applyBorder="1" applyAlignment="1">
      <alignment horizontal="distributed" vertical="center"/>
    </xf>
    <xf numFmtId="0" fontId="1" fillId="3" borderId="0" xfId="0" applyFont="1" applyFill="1" applyBorder="1" applyAlignment="1">
      <alignment horizontal="distributed" vertical="center"/>
    </xf>
    <xf numFmtId="0" fontId="4" fillId="3" borderId="3" xfId="0" applyFont="1" applyFill="1" applyBorder="1" applyAlignment="1">
      <alignment horizontal="distributed" vertical="center"/>
    </xf>
    <xf numFmtId="0" fontId="4" fillId="3" borderId="4" xfId="0" applyFont="1" applyFill="1" applyBorder="1" applyAlignment="1">
      <alignment horizontal="distributed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4" fillId="0" borderId="12" xfId="0" applyFont="1" applyBorder="1" applyAlignment="1">
      <alignment horizontal="distributed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4" fillId="4" borderId="9" xfId="0" applyFont="1" applyFill="1" applyBorder="1" applyAlignment="1">
      <alignment horizontal="distributed" vertical="center"/>
    </xf>
    <xf numFmtId="3" fontId="4" fillId="2" borderId="2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3" borderId="0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distributed" vertical="center"/>
    </xf>
    <xf numFmtId="0" fontId="4" fillId="3" borderId="9" xfId="0" applyFont="1" applyFill="1" applyBorder="1" applyAlignment="1">
      <alignment horizontal="distributed" vertical="center"/>
    </xf>
    <xf numFmtId="0" fontId="4" fillId="3" borderId="8" xfId="0" applyFont="1" applyFill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distributed" vertical="center"/>
    </xf>
    <xf numFmtId="0" fontId="14" fillId="3" borderId="0" xfId="0" applyFont="1" applyFill="1" applyBorder="1" applyAlignment="1">
      <alignment horizontal="left" vertical="center"/>
    </xf>
    <xf numFmtId="179" fontId="4" fillId="3" borderId="9" xfId="0" applyNumberFormat="1" applyFont="1" applyFill="1" applyBorder="1" applyAlignment="1">
      <alignment horizontal="left" vertical="center"/>
    </xf>
    <xf numFmtId="49" fontId="4" fillId="3" borderId="9" xfId="0" applyNumberFormat="1" applyFont="1" applyFill="1" applyBorder="1" applyAlignment="1">
      <alignment horizontal="left" vertical="center"/>
    </xf>
    <xf numFmtId="0" fontId="4" fillId="3" borderId="9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top"/>
    </xf>
    <xf numFmtId="3" fontId="4" fillId="4" borderId="4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24" fillId="0" borderId="5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center"/>
    </xf>
    <xf numFmtId="179" fontId="3" fillId="0" borderId="1" xfId="0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6" fillId="0" borderId="0" xfId="0" applyFont="1" applyAlignment="1">
      <alignment horizontal="distributed" vertical="center"/>
    </xf>
    <xf numFmtId="49" fontId="16" fillId="0" borderId="0" xfId="0" applyNumberFormat="1" applyFont="1" applyAlignment="1">
      <alignment horizontal="left" vertical="center"/>
    </xf>
    <xf numFmtId="179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17" fillId="4" borderId="0" xfId="0" applyNumberFormat="1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9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right" vertical="center"/>
    </xf>
    <xf numFmtId="176" fontId="19" fillId="4" borderId="0" xfId="0" applyNumberFormat="1" applyFont="1" applyFill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0" xfId="0" quotePrefix="1" applyFont="1" applyAlignment="1">
      <alignment horizontal="center" vertical="center"/>
    </xf>
    <xf numFmtId="179" fontId="15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15" fillId="0" borderId="0" xfId="0" applyNumberFormat="1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D446-0CCA-4378-BF81-5AB49ABCF382}">
  <sheetPr>
    <pageSetUpPr fitToPage="1"/>
  </sheetPr>
  <dimension ref="A1:Q26"/>
  <sheetViews>
    <sheetView tabSelected="1" zoomScale="115" zoomScaleNormal="115" workbookViewId="0">
      <selection activeCell="N16" sqref="N16"/>
    </sheetView>
  </sheetViews>
  <sheetFormatPr defaultRowHeight="16.5" x14ac:dyDescent="0.25"/>
  <cols>
    <col min="1" max="1" width="3.5" style="79" bestFit="1" customWidth="1"/>
    <col min="2" max="2" width="39" style="79" customWidth="1"/>
    <col min="3" max="3" width="44.75" style="79" customWidth="1"/>
    <col min="4" max="5" width="5.5" style="79" bestFit="1" customWidth="1"/>
    <col min="6" max="8" width="9.5" style="79" bestFit="1" customWidth="1"/>
    <col min="9" max="9" width="3.375" style="79" customWidth="1"/>
    <col min="10" max="10" width="3.5" style="79" bestFit="1" customWidth="1"/>
    <col min="11" max="12" width="9.5" style="79" bestFit="1" customWidth="1"/>
    <col min="13" max="14" width="5.5" style="79" bestFit="1" customWidth="1"/>
    <col min="15" max="17" width="3.5" style="79" bestFit="1" customWidth="1"/>
    <col min="18" max="16384" width="9" style="79"/>
  </cols>
  <sheetData>
    <row r="1" spans="1:17" x14ac:dyDescent="0.25">
      <c r="A1" s="107" t="s">
        <v>176</v>
      </c>
      <c r="B1" s="107"/>
      <c r="C1" s="107"/>
      <c r="D1" s="83"/>
      <c r="E1" s="83"/>
      <c r="F1" s="107" t="s">
        <v>177</v>
      </c>
      <c r="G1" s="107"/>
      <c r="H1" s="107"/>
      <c r="J1" s="107" t="s">
        <v>177</v>
      </c>
      <c r="K1" s="107"/>
      <c r="L1" s="107"/>
    </row>
    <row r="2" spans="1:17" x14ac:dyDescent="0.25">
      <c r="A2" s="78">
        <v>1</v>
      </c>
      <c r="B2" s="76" t="s">
        <v>151</v>
      </c>
      <c r="C2" s="104">
        <v>46078</v>
      </c>
      <c r="D2" s="83"/>
      <c r="E2" s="83"/>
      <c r="F2" s="78"/>
      <c r="G2" s="109" t="s">
        <v>175</v>
      </c>
      <c r="H2" s="110"/>
      <c r="J2" s="78"/>
      <c r="K2" s="109" t="s">
        <v>30</v>
      </c>
      <c r="L2" s="110"/>
      <c r="N2" s="102"/>
      <c r="O2" s="108" t="s">
        <v>45</v>
      </c>
      <c r="P2" s="108"/>
      <c r="Q2" s="102" t="s">
        <v>47</v>
      </c>
    </row>
    <row r="3" spans="1:17" x14ac:dyDescent="0.25">
      <c r="A3" s="78">
        <f>A2+1</f>
        <v>2</v>
      </c>
      <c r="B3" s="76" t="s">
        <v>3</v>
      </c>
      <c r="C3" s="86" t="s">
        <v>194</v>
      </c>
      <c r="D3" s="83"/>
      <c r="E3" s="83"/>
      <c r="F3" s="78"/>
      <c r="G3" s="93" t="s">
        <v>154</v>
      </c>
      <c r="H3" s="93" t="s">
        <v>155</v>
      </c>
      <c r="J3" s="78"/>
      <c r="K3" s="93" t="s">
        <v>154</v>
      </c>
      <c r="L3" s="93" t="s">
        <v>155</v>
      </c>
      <c r="N3" s="102"/>
      <c r="O3" s="102" t="s">
        <v>174</v>
      </c>
      <c r="P3" s="102" t="s">
        <v>173</v>
      </c>
      <c r="Q3" s="102"/>
    </row>
    <row r="4" spans="1:17" x14ac:dyDescent="0.25">
      <c r="A4" s="78">
        <f t="shared" ref="A4:A21" si="0">A3+1</f>
        <v>3</v>
      </c>
      <c r="B4" s="76" t="s">
        <v>1</v>
      </c>
      <c r="C4" s="86" t="s">
        <v>2</v>
      </c>
      <c r="D4" s="83"/>
      <c r="E4" s="83"/>
      <c r="F4" s="78">
        <v>1</v>
      </c>
      <c r="G4" s="86" t="s">
        <v>205</v>
      </c>
      <c r="H4" s="87" t="s">
        <v>209</v>
      </c>
      <c r="J4" s="78">
        <f>J2+1</f>
        <v>1</v>
      </c>
      <c r="K4" s="86" t="s">
        <v>205</v>
      </c>
      <c r="L4" s="87" t="s">
        <v>209</v>
      </c>
      <c r="N4" s="102" t="s">
        <v>51</v>
      </c>
      <c r="O4" s="102">
        <v>8</v>
      </c>
      <c r="P4" s="102">
        <v>10</v>
      </c>
      <c r="Q4" s="102">
        <v>0</v>
      </c>
    </row>
    <row r="5" spans="1:17" x14ac:dyDescent="0.25">
      <c r="A5" s="78">
        <f t="shared" si="0"/>
        <v>4</v>
      </c>
      <c r="B5" s="76" t="s">
        <v>4</v>
      </c>
      <c r="C5" s="86" t="s">
        <v>5</v>
      </c>
      <c r="D5" s="83"/>
      <c r="E5" s="83"/>
      <c r="F5" s="84">
        <f t="shared" ref="F5" si="1">F4+1</f>
        <v>2</v>
      </c>
      <c r="G5" s="86" t="s">
        <v>205</v>
      </c>
      <c r="H5" s="87" t="s">
        <v>209</v>
      </c>
      <c r="J5" s="78">
        <f>J4+1</f>
        <v>2</v>
      </c>
      <c r="K5" s="86" t="s">
        <v>205</v>
      </c>
      <c r="L5" s="87" t="s">
        <v>209</v>
      </c>
      <c r="N5" s="102" t="s">
        <v>49</v>
      </c>
      <c r="O5" s="102">
        <v>10</v>
      </c>
      <c r="P5" s="102">
        <v>12</v>
      </c>
      <c r="Q5" s="102">
        <v>30</v>
      </c>
    </row>
    <row r="6" spans="1:17" x14ac:dyDescent="0.25">
      <c r="A6" s="78"/>
      <c r="B6" s="76" t="s">
        <v>169</v>
      </c>
      <c r="C6" s="86">
        <v>115</v>
      </c>
      <c r="E6" s="80" t="s">
        <v>171</v>
      </c>
      <c r="F6" s="80">
        <f>C7</f>
        <v>4</v>
      </c>
      <c r="G6" s="80">
        <f>F6+1</f>
        <v>5</v>
      </c>
      <c r="H6" s="80">
        <f>G6+1</f>
        <v>6</v>
      </c>
      <c r="J6" s="78">
        <f t="shared" ref="J6:J23" si="2">J5+1</f>
        <v>3</v>
      </c>
      <c r="K6" s="86" t="s">
        <v>205</v>
      </c>
      <c r="L6" s="87" t="s">
        <v>209</v>
      </c>
      <c r="N6" s="102"/>
      <c r="O6" s="102"/>
      <c r="P6" s="102">
        <v>1</v>
      </c>
      <c r="Q6" s="102"/>
    </row>
    <row r="7" spans="1:17" x14ac:dyDescent="0.25">
      <c r="A7" s="78">
        <f>A5+1</f>
        <v>5</v>
      </c>
      <c r="B7" s="76" t="s">
        <v>195</v>
      </c>
      <c r="C7" s="86">
        <v>4</v>
      </c>
      <c r="E7" s="80" t="s">
        <v>172</v>
      </c>
      <c r="F7" s="80" t="s">
        <v>170</v>
      </c>
      <c r="G7" s="80" t="s">
        <v>170</v>
      </c>
      <c r="H7" s="80" t="s">
        <v>170</v>
      </c>
      <c r="J7" s="78">
        <f t="shared" si="2"/>
        <v>4</v>
      </c>
      <c r="K7" s="86" t="s">
        <v>205</v>
      </c>
      <c r="L7" s="87" t="s">
        <v>209</v>
      </c>
      <c r="N7" s="102" t="s">
        <v>188</v>
      </c>
      <c r="O7" s="102">
        <v>1</v>
      </c>
      <c r="P7" s="102">
        <v>3</v>
      </c>
      <c r="Q7" s="102"/>
    </row>
    <row r="8" spans="1:17" x14ac:dyDescent="0.25">
      <c r="A8" s="78">
        <f t="shared" si="0"/>
        <v>6</v>
      </c>
      <c r="B8" s="77" t="s">
        <v>196</v>
      </c>
      <c r="C8" s="86" t="s">
        <v>203</v>
      </c>
      <c r="E8" s="80" t="s">
        <v>42</v>
      </c>
      <c r="F8" s="81">
        <f>WORKDAY.INTL(DATE($C$6+1911, F$6, 0), 1, "0111111")</f>
        <v>46118</v>
      </c>
      <c r="G8" s="81">
        <f>WORKDAY.INTL(DATE($C$6+1911, G$6, 0), 1, "0111111")</f>
        <v>46146</v>
      </c>
      <c r="H8" s="81">
        <f>WORKDAY.INTL(DATE($C$6+1911, H$6, 0), 1, "0111111")</f>
        <v>46174</v>
      </c>
      <c r="J8" s="78">
        <f t="shared" si="2"/>
        <v>5</v>
      </c>
      <c r="K8" s="86" t="s">
        <v>205</v>
      </c>
      <c r="L8" s="87" t="s">
        <v>209</v>
      </c>
      <c r="N8" s="102" t="s">
        <v>189</v>
      </c>
      <c r="O8" s="102">
        <v>3</v>
      </c>
      <c r="P8" s="102">
        <v>5</v>
      </c>
      <c r="Q8" s="102"/>
    </row>
    <row r="9" spans="1:17" x14ac:dyDescent="0.25">
      <c r="A9" s="78">
        <f t="shared" si="0"/>
        <v>7</v>
      </c>
      <c r="B9" s="76" t="s">
        <v>197</v>
      </c>
      <c r="C9" s="86" t="s">
        <v>202</v>
      </c>
      <c r="E9" s="80" t="s">
        <v>94</v>
      </c>
      <c r="F9" s="81">
        <f>WORKDAY.INTL(DATE($C$6+1911, F$6, 0), 1, "1011111")</f>
        <v>46119</v>
      </c>
      <c r="G9" s="81">
        <f>WORKDAY.INTL(DATE($C$6+1911, G$6, 0), 1, "1011111")</f>
        <v>46147</v>
      </c>
      <c r="H9" s="81">
        <f>WORKDAY.INTL(DATE($C$6+1911, H$6, 0), 1, "1011111")</f>
        <v>46175</v>
      </c>
      <c r="J9" s="78">
        <f t="shared" si="2"/>
        <v>6</v>
      </c>
      <c r="K9" s="86" t="s">
        <v>205</v>
      </c>
      <c r="L9" s="87" t="s">
        <v>209</v>
      </c>
      <c r="N9" s="102"/>
      <c r="O9" s="102">
        <v>7</v>
      </c>
      <c r="P9" s="102">
        <v>9</v>
      </c>
      <c r="Q9" s="102"/>
    </row>
    <row r="10" spans="1:17" x14ac:dyDescent="0.25">
      <c r="A10" s="78">
        <f t="shared" si="0"/>
        <v>8</v>
      </c>
      <c r="B10" s="76" t="s">
        <v>198</v>
      </c>
      <c r="C10" s="86">
        <v>7</v>
      </c>
      <c r="E10" s="80" t="s">
        <v>95</v>
      </c>
      <c r="F10" s="81">
        <f>WORKDAY.INTL(DATE($C$6+1911, F$6, 0), 1, "1101111")</f>
        <v>46113</v>
      </c>
      <c r="G10" s="81">
        <f>WORKDAY.INTL(DATE($C$6+1911, G$6, 0), 1, "1101111")</f>
        <v>46148</v>
      </c>
      <c r="H10" s="81">
        <f>WORKDAY.INTL(DATE($C$6+1911, H$6, 0), 1, "1101111")</f>
        <v>46176</v>
      </c>
      <c r="J10" s="78">
        <f t="shared" si="2"/>
        <v>7</v>
      </c>
      <c r="K10" s="86"/>
      <c r="L10" s="87"/>
      <c r="N10" s="108" t="s">
        <v>178</v>
      </c>
      <c r="O10" s="108"/>
      <c r="P10" s="108"/>
      <c r="Q10" s="108"/>
    </row>
    <row r="11" spans="1:17" x14ac:dyDescent="0.25">
      <c r="A11" s="78">
        <f t="shared" si="0"/>
        <v>9</v>
      </c>
      <c r="B11" s="76" t="s">
        <v>204</v>
      </c>
      <c r="C11" s="78">
        <f>IF(C10=7,30,0)</f>
        <v>30</v>
      </c>
      <c r="E11" s="80" t="s">
        <v>96</v>
      </c>
      <c r="F11" s="81">
        <f>WORKDAY.INTL(DATE($C$6+1911, F$6, 0), 1, "1110111")</f>
        <v>46114</v>
      </c>
      <c r="G11" s="81">
        <f>WORKDAY.INTL(DATE($C$6+1911, G$6, 0), 1, "1110111")</f>
        <v>46149</v>
      </c>
      <c r="H11" s="81">
        <f>WORKDAY.INTL(DATE($C$6+1911, H$6, 0), 1, "1110111")</f>
        <v>46177</v>
      </c>
      <c r="J11" s="78">
        <f t="shared" si="2"/>
        <v>8</v>
      </c>
      <c r="K11" s="86"/>
      <c r="L11" s="87"/>
    </row>
    <row r="12" spans="1:17" x14ac:dyDescent="0.25">
      <c r="A12" s="78">
        <f t="shared" si="0"/>
        <v>10</v>
      </c>
      <c r="B12" s="76" t="s">
        <v>199</v>
      </c>
      <c r="C12" s="86"/>
      <c r="E12" s="80" t="s">
        <v>97</v>
      </c>
      <c r="F12" s="81">
        <f>WORKDAY.INTL(DATE($C$6+1911, F$6, 0), 1, "1111101")</f>
        <v>46116</v>
      </c>
      <c r="G12" s="81">
        <f>WORKDAY.INTL(DATE($C$6+1911, G$6, 0), 1, "1111101")</f>
        <v>46144</v>
      </c>
      <c r="H12" s="81">
        <f>WORKDAY.INTL(DATE($C$6+1911, H$6, 0), 1, "1111101")</f>
        <v>46179</v>
      </c>
      <c r="J12" s="78">
        <f t="shared" si="2"/>
        <v>9</v>
      </c>
      <c r="K12" s="86"/>
      <c r="L12" s="87"/>
    </row>
    <row r="13" spans="1:17" x14ac:dyDescent="0.25">
      <c r="A13" s="78">
        <f t="shared" si="0"/>
        <v>11</v>
      </c>
      <c r="B13" s="76" t="s">
        <v>198</v>
      </c>
      <c r="C13" s="86">
        <v>9</v>
      </c>
      <c r="E13" s="80" t="s">
        <v>46</v>
      </c>
      <c r="F13" s="81">
        <f>WORKDAY.INTL(DATE($C$6+1911, F$6, 0), 1, "1111110")</f>
        <v>46117</v>
      </c>
      <c r="G13" s="81">
        <f>WORKDAY.INTL(DATE($C$6+1911, G$6, 0), 1, "1111110")</f>
        <v>46145</v>
      </c>
      <c r="H13" s="81">
        <f>WORKDAY.INTL(DATE($C$6+1911, H$6, 0), 1, "1111110")</f>
        <v>46180</v>
      </c>
      <c r="J13" s="78">
        <f t="shared" si="2"/>
        <v>10</v>
      </c>
      <c r="K13" s="86"/>
      <c r="L13" s="87"/>
    </row>
    <row r="14" spans="1:17" x14ac:dyDescent="0.25">
      <c r="A14" s="78">
        <f>A13+1</f>
        <v>12</v>
      </c>
      <c r="B14" s="76" t="s">
        <v>204</v>
      </c>
      <c r="C14" s="78">
        <f>IF(C13=9,30,0)</f>
        <v>30</v>
      </c>
      <c r="E14" s="108" t="s">
        <v>178</v>
      </c>
      <c r="F14" s="108"/>
      <c r="G14" s="108"/>
      <c r="H14" s="108"/>
      <c r="J14" s="78">
        <f>J13+1</f>
        <v>11</v>
      </c>
      <c r="K14" s="86"/>
      <c r="L14" s="87"/>
    </row>
    <row r="15" spans="1:17" ht="33" x14ac:dyDescent="0.25">
      <c r="A15" s="78">
        <f t="shared" si="0"/>
        <v>13</v>
      </c>
      <c r="B15" s="77" t="s">
        <v>200</v>
      </c>
      <c r="C15" s="86">
        <v>1</v>
      </c>
      <c r="D15" s="83"/>
      <c r="E15" s="83"/>
      <c r="F15" s="83"/>
      <c r="G15" s="83"/>
      <c r="H15" s="83"/>
      <c r="J15" s="78">
        <f t="shared" si="2"/>
        <v>12</v>
      </c>
      <c r="K15" s="86"/>
      <c r="L15" s="87"/>
    </row>
    <row r="16" spans="1:17" x14ac:dyDescent="0.25">
      <c r="A16" s="78">
        <f t="shared" si="0"/>
        <v>14</v>
      </c>
      <c r="B16" s="76" t="s">
        <v>168</v>
      </c>
      <c r="C16" s="86" t="s">
        <v>205</v>
      </c>
      <c r="D16" s="83"/>
      <c r="E16" s="85">
        <v>1</v>
      </c>
      <c r="F16" s="85">
        <v>4</v>
      </c>
      <c r="G16" s="85">
        <v>7</v>
      </c>
      <c r="H16" s="85">
        <v>10</v>
      </c>
      <c r="J16" s="78">
        <f t="shared" si="2"/>
        <v>13</v>
      </c>
      <c r="K16" s="86"/>
      <c r="L16" s="87"/>
    </row>
    <row r="17" spans="1:12" x14ac:dyDescent="0.25">
      <c r="A17" s="78">
        <f t="shared" si="0"/>
        <v>15</v>
      </c>
      <c r="B17" s="76" t="s">
        <v>89</v>
      </c>
      <c r="C17" s="105" t="s">
        <v>206</v>
      </c>
      <c r="D17" s="83"/>
      <c r="E17" s="108" t="s">
        <v>178</v>
      </c>
      <c r="F17" s="108"/>
      <c r="G17" s="108"/>
      <c r="H17" s="108"/>
      <c r="J17" s="78">
        <f t="shared" si="2"/>
        <v>14</v>
      </c>
      <c r="K17" s="86"/>
      <c r="L17" s="87"/>
    </row>
    <row r="18" spans="1:12" x14ac:dyDescent="0.25">
      <c r="A18" s="78">
        <f t="shared" si="0"/>
        <v>16</v>
      </c>
      <c r="B18" s="76" t="s">
        <v>88</v>
      </c>
      <c r="C18" s="86" t="s">
        <v>207</v>
      </c>
      <c r="D18" s="103"/>
      <c r="E18" s="103"/>
      <c r="F18" s="103"/>
      <c r="G18" s="103"/>
      <c r="H18" s="103"/>
      <c r="J18" s="78">
        <f t="shared" si="2"/>
        <v>15</v>
      </c>
      <c r="K18" s="86"/>
      <c r="L18" s="87"/>
    </row>
    <row r="19" spans="1:12" x14ac:dyDescent="0.25">
      <c r="A19" s="78">
        <f t="shared" si="0"/>
        <v>17</v>
      </c>
      <c r="B19" s="76" t="s">
        <v>90</v>
      </c>
      <c r="C19" s="106" t="s">
        <v>208</v>
      </c>
      <c r="D19" s="83"/>
      <c r="E19" s="83"/>
      <c r="F19" s="83"/>
      <c r="G19" s="83"/>
      <c r="H19" s="83"/>
      <c r="J19" s="78">
        <f t="shared" si="2"/>
        <v>16</v>
      </c>
      <c r="K19" s="86"/>
      <c r="L19" s="87"/>
    </row>
    <row r="20" spans="1:12" x14ac:dyDescent="0.25">
      <c r="A20" s="78">
        <f t="shared" si="0"/>
        <v>18</v>
      </c>
      <c r="B20" s="90" t="s">
        <v>185</v>
      </c>
      <c r="C20" s="86">
        <v>0</v>
      </c>
      <c r="D20" s="83"/>
      <c r="E20" s="83"/>
      <c r="F20" s="83"/>
      <c r="G20" s="83"/>
      <c r="H20" s="83"/>
      <c r="J20" s="78">
        <f t="shared" si="2"/>
        <v>17</v>
      </c>
      <c r="K20" s="86"/>
      <c r="L20" s="87"/>
    </row>
    <row r="21" spans="1:12" x14ac:dyDescent="0.25">
      <c r="A21" s="78">
        <f t="shared" si="0"/>
        <v>19</v>
      </c>
      <c r="B21" s="90" t="s">
        <v>201</v>
      </c>
      <c r="C21" s="86" t="s">
        <v>187</v>
      </c>
      <c r="D21" s="92"/>
      <c r="E21" s="92"/>
      <c r="F21" s="92"/>
      <c r="G21" s="92"/>
      <c r="H21" s="83"/>
      <c r="J21" s="78">
        <f t="shared" si="2"/>
        <v>18</v>
      </c>
      <c r="K21" s="86"/>
      <c r="L21" s="87"/>
    </row>
    <row r="22" spans="1:12" x14ac:dyDescent="0.25">
      <c r="A22" s="78">
        <v>20</v>
      </c>
      <c r="B22" s="90" t="s">
        <v>186</v>
      </c>
      <c r="C22" s="86">
        <v>10000</v>
      </c>
      <c r="D22" s="92"/>
      <c r="E22" s="92"/>
      <c r="F22" s="92"/>
      <c r="G22" s="92"/>
      <c r="H22" s="83"/>
      <c r="J22" s="78">
        <f t="shared" si="2"/>
        <v>19</v>
      </c>
      <c r="K22" s="86"/>
      <c r="L22" s="87"/>
    </row>
    <row r="23" spans="1:12" x14ac:dyDescent="0.25">
      <c r="A23" s="89"/>
      <c r="B23" s="92"/>
      <c r="C23" s="92"/>
      <c r="D23" s="92"/>
      <c r="E23" s="92"/>
      <c r="F23" s="92"/>
      <c r="G23" s="92"/>
      <c r="H23" s="83"/>
      <c r="J23" s="78">
        <f t="shared" si="2"/>
        <v>20</v>
      </c>
      <c r="K23" s="86"/>
      <c r="L23" s="87"/>
    </row>
    <row r="24" spans="1:12" x14ac:dyDescent="0.25">
      <c r="B24" s="111" t="s">
        <v>179</v>
      </c>
      <c r="C24" s="111" t="s">
        <v>180</v>
      </c>
      <c r="D24" s="111"/>
      <c r="E24" s="111" t="s">
        <v>181</v>
      </c>
      <c r="F24" s="111"/>
      <c r="G24" s="111"/>
    </row>
    <row r="25" spans="1:12" x14ac:dyDescent="0.25">
      <c r="B25" s="111"/>
      <c r="C25" s="111" t="s">
        <v>183</v>
      </c>
      <c r="D25" s="111"/>
      <c r="E25" s="111"/>
      <c r="F25" s="111"/>
      <c r="G25" s="111"/>
    </row>
    <row r="26" spans="1:12" x14ac:dyDescent="0.25">
      <c r="B26" s="111"/>
      <c r="C26" s="111" t="s">
        <v>182</v>
      </c>
      <c r="D26" s="111"/>
      <c r="E26" s="111"/>
      <c r="F26" s="111"/>
      <c r="G26" s="111"/>
    </row>
  </sheetData>
  <mergeCells count="14">
    <mergeCell ref="B24:B26"/>
    <mergeCell ref="C24:D24"/>
    <mergeCell ref="E24:G24"/>
    <mergeCell ref="C25:G25"/>
    <mergeCell ref="C26:G26"/>
    <mergeCell ref="A1:C1"/>
    <mergeCell ref="F1:H1"/>
    <mergeCell ref="J1:L1"/>
    <mergeCell ref="N10:Q10"/>
    <mergeCell ref="E17:H17"/>
    <mergeCell ref="E14:H14"/>
    <mergeCell ref="G2:H2"/>
    <mergeCell ref="K2:L2"/>
    <mergeCell ref="O2:P2"/>
  </mergeCells>
  <phoneticPr fontId="2" type="noConversion"/>
  <dataValidations count="7">
    <dataValidation type="list" allowBlank="1" showInputMessage="1" showErrorMessage="1" sqref="C7" xr:uid="{3924BE57-1CBE-4044-9D07-BAAA31D1BC1D}">
      <formula1>$E$16:$H$16</formula1>
    </dataValidation>
    <dataValidation type="list" allowBlank="1" showInputMessage="1" showErrorMessage="1" sqref="C9" xr:uid="{80489105-65F0-46A4-9DFB-B7C1F1886C95}">
      <formula1>$N$4:$N$5</formula1>
    </dataValidation>
    <dataValidation type="list" allowBlank="1" showInputMessage="1" showErrorMessage="1" sqref="C10" xr:uid="{9FF37AD1-192A-4A1A-A796-1B36191FAA6A}">
      <formula1>$O$4:$O$9</formula1>
    </dataValidation>
    <dataValidation type="list" allowBlank="1" showInputMessage="1" showErrorMessage="1" sqref="C11 C14" xr:uid="{112FB533-0CCA-4E67-9B04-E8D729380ADE}">
      <formula1>$Q$4:$Q$5</formula1>
    </dataValidation>
    <dataValidation type="list" allowBlank="1" showInputMessage="1" showErrorMessage="1" sqref="C13" xr:uid="{7544D20C-8356-4616-9A4D-1994ADCA3656}">
      <formula1>$P$4:$P$9</formula1>
    </dataValidation>
    <dataValidation type="list" allowBlank="1" showInputMessage="1" showErrorMessage="1" sqref="C21" xr:uid="{46E5F09C-5676-4260-8FF9-C7198761AA54}">
      <formula1>$N$7:$N$8</formula1>
    </dataValidation>
    <dataValidation type="list" allowBlank="1" showInputMessage="1" showErrorMessage="1" sqref="C12" xr:uid="{916C609A-19F9-4894-A0E6-051576783E5F}">
      <formula1>$N$4:$N$6</formula1>
    </dataValidation>
  </dataValidations>
  <pageMargins left="0.7" right="0.7" top="0.75" bottom="0.75" header="0.3" footer="0.3"/>
  <pageSetup paperSize="9" orientation="landscape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6E42BAF-7FCC-4A13-AEF8-062837AF68AF}">
          <x14:formula1>
            <xm:f>申請書!$AF$1:$AF$6</xm:f>
          </x14:formula1>
          <xm:sqref>C8</xm:sqref>
        </x14:dataValidation>
        <x14:dataValidation type="list" allowBlank="1" showInputMessage="1" showErrorMessage="1" xr:uid="{BC6678BC-4015-49A6-A85B-B8B8939CFED3}">
          <x14:formula1>
            <xm:f>申請書!$AH$1:$AH$2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D52ED-B863-4F0C-9925-822AA21A230C}">
  <sheetPr>
    <pageSetUpPr fitToPage="1"/>
  </sheetPr>
  <dimension ref="A1:AH48"/>
  <sheetViews>
    <sheetView topLeftCell="A34" zoomScale="145" zoomScaleNormal="145" workbookViewId="0">
      <selection activeCell="C46" sqref="C46:T46"/>
    </sheetView>
  </sheetViews>
  <sheetFormatPr defaultRowHeight="16.5" x14ac:dyDescent="0.25"/>
  <cols>
    <col min="1" max="1" width="15.125" style="25" customWidth="1"/>
    <col min="2" max="2" width="2.5" style="25" bestFit="1" customWidth="1"/>
    <col min="3" max="4" width="2.875" style="25" customWidth="1"/>
    <col min="5" max="5" width="0.75" style="25" customWidth="1"/>
    <col min="6" max="6" width="2.875" style="25" customWidth="1"/>
    <col min="7" max="7" width="0.75" style="25" customWidth="1"/>
    <col min="8" max="8" width="2.875" style="25" customWidth="1"/>
    <col min="9" max="9" width="1.125" style="25" customWidth="1"/>
    <col min="10" max="10" width="2.875" style="25" customWidth="1"/>
    <col min="11" max="11" width="1.375" style="25" customWidth="1"/>
    <col min="12" max="12" width="2.875" style="25" customWidth="1"/>
    <col min="13" max="13" width="1.625" style="25" customWidth="1"/>
    <col min="14" max="14" width="4.25" style="25" customWidth="1"/>
    <col min="15" max="15" width="2" style="25" customWidth="1"/>
    <col min="16" max="16" width="2.5" style="25" customWidth="1"/>
    <col min="17" max="17" width="1.375" style="25" customWidth="1"/>
    <col min="18" max="18" width="4.75" style="25" customWidth="1"/>
    <col min="19" max="19" width="2.875" style="25" customWidth="1"/>
    <col min="20" max="20" width="4.5" style="25" customWidth="1"/>
    <col min="21" max="21" width="4.125" style="25" customWidth="1"/>
    <col min="22" max="22" width="2.875" style="25" customWidth="1"/>
    <col min="23" max="23" width="6.25" style="25" customWidth="1"/>
    <col min="24" max="24" width="4.625" style="25" customWidth="1"/>
    <col min="25" max="25" width="2" style="25" customWidth="1"/>
    <col min="26" max="26" width="2.875" style="25" customWidth="1"/>
    <col min="27" max="27" width="3.875" style="25" customWidth="1"/>
    <col min="28" max="28" width="10.625" style="25" bestFit="1" customWidth="1"/>
    <col min="29" max="29" width="2.875" style="25" customWidth="1"/>
    <col min="30" max="31" width="9" style="25"/>
    <col min="32" max="32" width="9.5" style="25" bestFit="1" customWidth="1"/>
    <col min="33" max="33" width="10.625" style="25" bestFit="1" customWidth="1"/>
    <col min="34" max="16384" width="9" style="25"/>
  </cols>
  <sheetData>
    <row r="1" spans="1:34" ht="25.5" x14ac:dyDescent="0.25">
      <c r="A1" s="116" t="s">
        <v>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8"/>
      <c r="AF1" s="82" t="s">
        <v>42</v>
      </c>
      <c r="AG1" s="82" t="s">
        <v>51</v>
      </c>
      <c r="AH1" s="82">
        <v>1</v>
      </c>
    </row>
    <row r="2" spans="1:34" x14ac:dyDescent="0.25">
      <c r="A2" s="43" t="s">
        <v>0</v>
      </c>
      <c r="B2" s="161">
        <f>請輸入欄位!C2</f>
        <v>46078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58" t="s">
        <v>1</v>
      </c>
      <c r="U2" s="159"/>
      <c r="V2" s="159"/>
      <c r="W2" s="160"/>
      <c r="X2" s="149" t="str">
        <f>請輸入欄位!C4</f>
        <v>活動中心</v>
      </c>
      <c r="Y2" s="150"/>
      <c r="Z2" s="150"/>
      <c r="AA2" s="150"/>
      <c r="AB2" s="150"/>
      <c r="AC2" s="151"/>
      <c r="AF2" s="82" t="s">
        <v>94</v>
      </c>
      <c r="AG2" s="82" t="s">
        <v>49</v>
      </c>
      <c r="AH2" s="82">
        <v>1.5</v>
      </c>
    </row>
    <row r="3" spans="1:34" x14ac:dyDescent="0.25">
      <c r="A3" s="27" t="s">
        <v>3</v>
      </c>
      <c r="B3" s="152" t="str">
        <f>請輸入欄位!C3</f>
        <v>籃球活動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4"/>
      <c r="T3" s="155" t="s">
        <v>4</v>
      </c>
      <c r="U3" s="156"/>
      <c r="V3" s="156"/>
      <c r="W3" s="157"/>
      <c r="X3" s="152" t="str">
        <f>請輸入欄位!C5</f>
        <v>20人</v>
      </c>
      <c r="Y3" s="153"/>
      <c r="Z3" s="153"/>
      <c r="AA3" s="153"/>
      <c r="AB3" s="153"/>
      <c r="AC3" s="154"/>
      <c r="AF3" s="82" t="s">
        <v>95</v>
      </c>
      <c r="AG3" s="82"/>
      <c r="AH3" s="82"/>
    </row>
    <row r="4" spans="1:34" ht="15.95" customHeight="1" x14ac:dyDescent="0.25">
      <c r="A4" s="112" t="s">
        <v>38</v>
      </c>
      <c r="B4" s="18">
        <f>請輸入欄位!C7</f>
        <v>4</v>
      </c>
      <c r="C4" s="68" t="s">
        <v>7</v>
      </c>
      <c r="D4" s="68" cm="1">
        <f t="array" ref="D4">_xlfn.IFS(E17=AF1,DAY(請輸入欄位!F8),E17=AF2,DAY(請輸入欄位!F9),E17=AF3,DAY(請輸入欄位!F10),E17=AF4,DAY(請輸入欄位!F11),E17=AF5,DAY(請輸入欄位!F12),E17=AF6,DAY(請輸入欄位!F13))</f>
        <v>1</v>
      </c>
      <c r="E4" s="68" t="str">
        <f>IF(F4="","",IF(D4="","","、"))</f>
        <v>、</v>
      </c>
      <c r="F4" s="68">
        <f>IF(D4+7&lt;=DAY(DATE($G$16, $B4+1, 0)),D4+7,"")</f>
        <v>8</v>
      </c>
      <c r="G4" s="68" t="str">
        <f>IF(H4="","","、")</f>
        <v>、</v>
      </c>
      <c r="H4" s="68">
        <f>IF(F4="","",IF(F4+7&lt;=DAY(DATE($G$16, $B4+1, 0)),F4+7,""))</f>
        <v>15</v>
      </c>
      <c r="I4" s="68" t="str">
        <f>IF(J4="","","、")</f>
        <v>、</v>
      </c>
      <c r="J4" s="68">
        <f>IF(H4="","",IF(H4+7&lt;=DAY(DATE($G$16, $B4+1, 0)),H4+7,""))</f>
        <v>22</v>
      </c>
      <c r="K4" s="68" t="str">
        <f>IF(L4="","","、")</f>
        <v>、</v>
      </c>
      <c r="L4" s="68">
        <f>IF(J4="","",IF(J4+7&lt;=DAY(DATE($G$16, $B4+1, 0)),J4+7,""))</f>
        <v>29</v>
      </c>
      <c r="M4" s="68" t="s">
        <v>23</v>
      </c>
      <c r="N4" s="68" t="s">
        <v>24</v>
      </c>
      <c r="O4" s="68">
        <f>COUNT(D4:L4)</f>
        <v>5</v>
      </c>
      <c r="P4" s="68" t="s">
        <v>8</v>
      </c>
      <c r="Q4" s="68" t="s">
        <v>37</v>
      </c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9"/>
      <c r="AF4" s="82" t="s">
        <v>96</v>
      </c>
      <c r="AG4" s="82"/>
      <c r="AH4" s="82"/>
    </row>
    <row r="5" spans="1:34" ht="15.95" customHeight="1" x14ac:dyDescent="0.25">
      <c r="A5" s="113"/>
      <c r="B5" s="19">
        <f>B4+1</f>
        <v>5</v>
      </c>
      <c r="C5" s="69" t="s">
        <v>7</v>
      </c>
      <c r="D5" s="69" cm="1">
        <f t="array" ref="D5">_xlfn.IFS(E17=AF1,DAY(請輸入欄位!G8),E17=AF2,DAY(請輸入欄位!G9),E17=AF3,DAY(請輸入欄位!G10),E17=AF4,DAY(請輸入欄位!G11),E17=AF5,DAY(請輸入欄位!G12),E17=AF6,DAY(請輸入欄位!G13))</f>
        <v>6</v>
      </c>
      <c r="E5" s="69" t="str">
        <f>IF(F5="","",IF(D5="","","、"))</f>
        <v>、</v>
      </c>
      <c r="F5" s="69">
        <f>IF(D5+7&lt;=DAY(DATE($G$16, $B5+1, 0)),D5+7,"")</f>
        <v>13</v>
      </c>
      <c r="G5" s="69" t="str">
        <f t="shared" ref="G5:K6" si="0">IF(H5="","","、")</f>
        <v>、</v>
      </c>
      <c r="H5" s="69">
        <f>IF(F5="","",IF(F5+7&lt;=DAY(DATE($G$16, $B5+1, 0)),F5+7,""))</f>
        <v>20</v>
      </c>
      <c r="I5" s="69" t="str">
        <f t="shared" si="0"/>
        <v>、</v>
      </c>
      <c r="J5" s="69">
        <f>IF(H5="","",IF(H5+7&lt;=DAY(DATE($G$16, $B5+1, 0)),H5+7,""))</f>
        <v>27</v>
      </c>
      <c r="K5" s="69" t="str">
        <f t="shared" si="0"/>
        <v/>
      </c>
      <c r="L5" s="69" t="str">
        <f>IF(J5="","",IF(J5+7&lt;=DAY(DATE($G$16, $B5+1, 0)),J5+7,""))</f>
        <v/>
      </c>
      <c r="M5" s="69" t="s">
        <v>23</v>
      </c>
      <c r="N5" s="69" t="s">
        <v>24</v>
      </c>
      <c r="O5" s="69">
        <f t="shared" ref="O5:O6" si="1">COUNT(D5:L5)</f>
        <v>4</v>
      </c>
      <c r="P5" s="69" t="s">
        <v>8</v>
      </c>
      <c r="Q5" s="69" t="s">
        <v>37</v>
      </c>
      <c r="R5" s="130" t="s">
        <v>9</v>
      </c>
      <c r="S5" s="130"/>
      <c r="T5" s="130"/>
      <c r="U5" s="130"/>
      <c r="V5" s="130"/>
      <c r="W5" s="130"/>
      <c r="X5" s="130"/>
      <c r="Y5" s="130"/>
      <c r="Z5" s="21">
        <f>O4+O5+O6</f>
        <v>13</v>
      </c>
      <c r="AA5" s="139" t="s">
        <v>10</v>
      </c>
      <c r="AB5" s="139"/>
      <c r="AC5" s="140"/>
      <c r="AF5" s="82" t="s">
        <v>97</v>
      </c>
      <c r="AG5" s="82"/>
      <c r="AH5" s="82"/>
    </row>
    <row r="6" spans="1:34" ht="15.95" customHeight="1" x14ac:dyDescent="0.25">
      <c r="A6" s="114"/>
      <c r="B6" s="23">
        <f>B5+1</f>
        <v>6</v>
      </c>
      <c r="C6" s="70" t="s">
        <v>7</v>
      </c>
      <c r="D6" s="70" cm="1">
        <f t="array" ref="D6">_xlfn.IFS(E17=AF1,DAY(請輸入欄位!H8),E17=AF2,DAY(請輸入欄位!H9),E17=AF3,DAY(請輸入欄位!H10),E17=AF4,DAY(請輸入欄位!H11),E17=AF5,DAY(請輸入欄位!H12),E17=AF6,DAY(請輸入欄位!H13))</f>
        <v>3</v>
      </c>
      <c r="E6" s="70" t="str">
        <f>IF(F6="","",IF(D6="","","、"))</f>
        <v>、</v>
      </c>
      <c r="F6" s="70">
        <f>IF(D6+7&lt;=DAY(DATE($G$16, $B6+1, 0)),D6+7,"")</f>
        <v>10</v>
      </c>
      <c r="G6" s="70" t="str">
        <f t="shared" si="0"/>
        <v>、</v>
      </c>
      <c r="H6" s="70">
        <f>IF(F6="","",IF(F6+7&lt;=DAY(DATE($G$16, $B6+1, 0)),F6+7,""))</f>
        <v>17</v>
      </c>
      <c r="I6" s="70" t="str">
        <f t="shared" si="0"/>
        <v>、</v>
      </c>
      <c r="J6" s="70">
        <f>IF(H6="","",IF(H6+7&lt;=DAY(DATE($G$16, $B6+1, 0)),H6+7,""))</f>
        <v>24</v>
      </c>
      <c r="K6" s="70" t="str">
        <f t="shared" si="0"/>
        <v/>
      </c>
      <c r="L6" s="70" t="str">
        <f>IF(J6="","",IF(J6+7&lt;=DAY(DATE($G$16, $B6+1, 0)),J6+7,""))</f>
        <v/>
      </c>
      <c r="M6" s="70" t="s">
        <v>23</v>
      </c>
      <c r="N6" s="70" t="s">
        <v>24</v>
      </c>
      <c r="O6" s="70">
        <f t="shared" si="1"/>
        <v>4</v>
      </c>
      <c r="P6" s="70" t="s">
        <v>8</v>
      </c>
      <c r="Q6" s="70" t="s">
        <v>37</v>
      </c>
      <c r="R6" s="131" t="s">
        <v>39</v>
      </c>
      <c r="S6" s="131"/>
      <c r="T6" s="131"/>
      <c r="U6" s="131"/>
      <c r="V6" s="131"/>
      <c r="W6" s="131"/>
      <c r="X6" s="131"/>
      <c r="Y6" s="131"/>
      <c r="Z6" s="74">
        <f>請輸入欄位!C20</f>
        <v>0</v>
      </c>
      <c r="AA6" s="141" t="s">
        <v>10</v>
      </c>
      <c r="AB6" s="141"/>
      <c r="AC6" s="142"/>
      <c r="AF6" s="82" t="s">
        <v>46</v>
      </c>
      <c r="AG6" s="82"/>
      <c r="AH6" s="82"/>
    </row>
    <row r="7" spans="1:34" x14ac:dyDescent="0.25">
      <c r="A7" s="27" t="s">
        <v>11</v>
      </c>
      <c r="B7" s="166"/>
      <c r="C7" s="107"/>
      <c r="D7" s="107"/>
      <c r="E7" s="107"/>
      <c r="F7" s="107"/>
      <c r="G7" s="107"/>
      <c r="H7" s="107" t="str">
        <f>IF(請輸入欄位!C21="是","沿用上一期保證金","新臺幣")</f>
        <v>沿用上一期保證金</v>
      </c>
      <c r="I7" s="107"/>
      <c r="J7" s="107"/>
      <c r="K7" s="107"/>
      <c r="L7" s="107"/>
      <c r="M7" s="107"/>
      <c r="N7" s="107"/>
      <c r="O7" s="107"/>
      <c r="P7" s="107"/>
      <c r="Q7" s="107"/>
      <c r="R7" s="170" t="str">
        <f>IF(請輸入欄位!C21="是","",AB7)</f>
        <v/>
      </c>
      <c r="S7" s="170"/>
      <c r="T7" s="170"/>
      <c r="U7" s="170"/>
      <c r="V7" s="170"/>
      <c r="W7" s="170"/>
      <c r="X7" s="58" t="str">
        <f>IF(請輸入欄位!C21="是","","元整")</f>
        <v/>
      </c>
      <c r="Y7" s="59"/>
      <c r="Z7" s="60"/>
      <c r="AA7" s="60"/>
      <c r="AB7" s="94">
        <f>IF(請輸入欄位!C21="是",0,請輸入欄位!C22)</f>
        <v>0</v>
      </c>
      <c r="AC7" s="71" t="str">
        <f>IF(請輸入欄位!C21="是","","元")</f>
        <v/>
      </c>
      <c r="AF7" s="79" t="s">
        <v>178</v>
      </c>
    </row>
    <row r="8" spans="1:34" ht="12" customHeight="1" x14ac:dyDescent="0.25">
      <c r="A8" s="115" t="s">
        <v>12</v>
      </c>
      <c r="B8" s="9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33"/>
      <c r="Z8" s="1"/>
      <c r="AA8" s="34"/>
      <c r="AB8" s="119">
        <f>W9*Z9</f>
        <v>17290</v>
      </c>
      <c r="AC8" s="122" t="s">
        <v>22</v>
      </c>
    </row>
    <row r="9" spans="1:34" x14ac:dyDescent="0.25">
      <c r="A9" s="115"/>
      <c r="B9" s="145" t="s">
        <v>17</v>
      </c>
      <c r="C9" s="146"/>
      <c r="D9" s="146"/>
      <c r="E9" s="146"/>
      <c r="F9" s="146"/>
      <c r="G9" s="11" t="s">
        <v>16</v>
      </c>
      <c r="H9" s="135">
        <v>1900</v>
      </c>
      <c r="I9" s="135"/>
      <c r="J9" s="135"/>
      <c r="K9" s="136" t="s">
        <v>22</v>
      </c>
      <c r="L9" s="136"/>
      <c r="M9" s="12" t="s">
        <v>27</v>
      </c>
      <c r="N9" s="13">
        <f>請輸入欄位!C15</f>
        <v>1</v>
      </c>
      <c r="O9" s="136" t="s">
        <v>25</v>
      </c>
      <c r="P9" s="136"/>
      <c r="Q9" s="12" t="str">
        <f>IF(Z5&gt;=6,"✕","")</f>
        <v>✕</v>
      </c>
      <c r="R9" s="14">
        <f>IF(Z5&gt;=6,7,"")</f>
        <v>7</v>
      </c>
      <c r="S9" s="14" t="str">
        <f>IF(Z5&gt;=6,"折","")</f>
        <v>折</v>
      </c>
      <c r="T9" s="14"/>
      <c r="U9" s="14"/>
      <c r="V9" s="14" t="s">
        <v>31</v>
      </c>
      <c r="W9" s="15">
        <f>IF(Z5&gt;=6,H9*N9*R9/10,H9*N9)</f>
        <v>1330</v>
      </c>
      <c r="X9" s="37" t="s">
        <v>22</v>
      </c>
      <c r="Y9" s="36" t="s">
        <v>27</v>
      </c>
      <c r="Z9" s="20">
        <f>Z5</f>
        <v>13</v>
      </c>
      <c r="AA9" s="22" t="s">
        <v>35</v>
      </c>
      <c r="AB9" s="120"/>
      <c r="AC9" s="123"/>
    </row>
    <row r="10" spans="1:34" ht="15.75" customHeight="1" x14ac:dyDescent="0.25">
      <c r="A10" s="115"/>
      <c r="B10" s="16" t="s">
        <v>34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6"/>
      <c r="Z10" s="24"/>
      <c r="AA10" s="35"/>
      <c r="AB10" s="121"/>
      <c r="AC10" s="124"/>
    </row>
    <row r="11" spans="1:34" x14ac:dyDescent="0.25">
      <c r="A11" s="115"/>
      <c r="B11" s="143" t="s">
        <v>18</v>
      </c>
      <c r="C11" s="144"/>
      <c r="D11" s="144"/>
      <c r="E11" s="144"/>
      <c r="F11" s="144"/>
      <c r="G11" s="4" t="s">
        <v>16</v>
      </c>
      <c r="H11" s="137">
        <v>24</v>
      </c>
      <c r="I11" s="137"/>
      <c r="J11" s="137"/>
      <c r="K11" s="132" t="s">
        <v>22</v>
      </c>
      <c r="L11" s="132"/>
      <c r="M11" s="7" t="s">
        <v>27</v>
      </c>
      <c r="N11" s="5">
        <f>IF(N9=1,2,3)</f>
        <v>2</v>
      </c>
      <c r="O11" s="132" t="s">
        <v>28</v>
      </c>
      <c r="P11" s="132"/>
      <c r="Q11" s="5"/>
      <c r="R11" s="8"/>
      <c r="S11" s="8"/>
      <c r="T11" s="5"/>
      <c r="U11" s="5"/>
      <c r="V11" s="4" t="s">
        <v>31</v>
      </c>
      <c r="W11" s="6">
        <f>H11*N11</f>
        <v>48</v>
      </c>
      <c r="X11" s="38" t="s">
        <v>22</v>
      </c>
      <c r="Y11" s="40" t="s">
        <v>27</v>
      </c>
      <c r="Z11" s="41">
        <f>Z5</f>
        <v>13</v>
      </c>
      <c r="AA11" s="42" t="s">
        <v>35</v>
      </c>
      <c r="AB11" s="39">
        <f>W11*Z11</f>
        <v>624</v>
      </c>
      <c r="AC11" s="72" t="s">
        <v>22</v>
      </c>
      <c r="AF11" s="61"/>
      <c r="AG11" s="61"/>
    </row>
    <row r="12" spans="1:34" x14ac:dyDescent="0.25">
      <c r="A12" s="115"/>
      <c r="B12" s="143" t="s">
        <v>19</v>
      </c>
      <c r="C12" s="144"/>
      <c r="D12" s="144"/>
      <c r="E12" s="144"/>
      <c r="F12" s="144"/>
      <c r="G12" s="4" t="s">
        <v>16</v>
      </c>
      <c r="H12" s="138">
        <v>890</v>
      </c>
      <c r="I12" s="138"/>
      <c r="J12" s="138"/>
      <c r="K12" s="132" t="s">
        <v>22</v>
      </c>
      <c r="L12" s="132"/>
      <c r="M12" s="7" t="s">
        <v>27</v>
      </c>
      <c r="N12" s="5">
        <f>IF(Z6=0,0,IF(N9=1,2,3))</f>
        <v>0</v>
      </c>
      <c r="O12" s="132" t="s">
        <v>28</v>
      </c>
      <c r="P12" s="132"/>
      <c r="Q12" s="5"/>
      <c r="R12" s="8"/>
      <c r="S12" s="8"/>
      <c r="T12" s="5"/>
      <c r="U12" s="5"/>
      <c r="V12" s="4" t="s">
        <v>31</v>
      </c>
      <c r="W12" s="6">
        <f>H12*N12</f>
        <v>0</v>
      </c>
      <c r="X12" s="38" t="s">
        <v>22</v>
      </c>
      <c r="Y12" s="40" t="s">
        <v>27</v>
      </c>
      <c r="Z12" s="75">
        <f>Z6</f>
        <v>0</v>
      </c>
      <c r="AA12" s="42" t="s">
        <v>35</v>
      </c>
      <c r="AB12" s="39">
        <f>W12*Z12</f>
        <v>0</v>
      </c>
      <c r="AC12" s="72" t="s">
        <v>22</v>
      </c>
      <c r="AF12" s="61"/>
    </row>
    <row r="13" spans="1:34" x14ac:dyDescent="0.25">
      <c r="A13" s="115"/>
      <c r="B13" s="143" t="s">
        <v>20</v>
      </c>
      <c r="C13" s="144"/>
      <c r="D13" s="144"/>
      <c r="E13" s="144"/>
      <c r="F13" s="144"/>
      <c r="G13" s="4" t="s">
        <v>16</v>
      </c>
      <c r="H13" s="132" t="s">
        <v>26</v>
      </c>
      <c r="I13" s="132"/>
      <c r="J13" s="132"/>
      <c r="K13" s="132">
        <f>臨時停車申請書!I22</f>
        <v>2</v>
      </c>
      <c r="L13" s="132"/>
      <c r="M13" s="132" t="s">
        <v>36</v>
      </c>
      <c r="N13" s="132"/>
      <c r="O13" s="132">
        <f>IF(N9=1,40,60)</f>
        <v>40</v>
      </c>
      <c r="P13" s="132"/>
      <c r="Q13" s="5" t="s">
        <v>29</v>
      </c>
      <c r="R13" s="5" t="s">
        <v>30</v>
      </c>
      <c r="S13" s="5">
        <f>臨時停車申請書!I23</f>
        <v>6</v>
      </c>
      <c r="T13" s="5" t="s">
        <v>36</v>
      </c>
      <c r="U13" s="4">
        <v>10</v>
      </c>
      <c r="V13" s="4" t="s">
        <v>31</v>
      </c>
      <c r="W13" s="6">
        <f>K13*O13+S13*U13</f>
        <v>140</v>
      </c>
      <c r="X13" s="38" t="s">
        <v>22</v>
      </c>
      <c r="Y13" s="40" t="s">
        <v>27</v>
      </c>
      <c r="Z13" s="41">
        <f>Z5</f>
        <v>13</v>
      </c>
      <c r="AA13" s="42" t="s">
        <v>35</v>
      </c>
      <c r="AB13" s="39">
        <f>W13*Z13</f>
        <v>1820</v>
      </c>
      <c r="AC13" s="72" t="s">
        <v>22</v>
      </c>
    </row>
    <row r="14" spans="1:34" x14ac:dyDescent="0.25">
      <c r="A14" s="115"/>
      <c r="B14" s="133" t="s">
        <v>21</v>
      </c>
      <c r="C14" s="134"/>
      <c r="D14" s="134"/>
      <c r="E14" s="134"/>
      <c r="F14" s="134"/>
      <c r="G14" s="3" t="s">
        <v>16</v>
      </c>
      <c r="H14" s="167" t="s">
        <v>33</v>
      </c>
      <c r="I14" s="167"/>
      <c r="J14" s="167"/>
      <c r="K14" s="167"/>
      <c r="L14" s="167"/>
      <c r="M14" s="167"/>
      <c r="N14" s="167"/>
      <c r="O14" s="167"/>
      <c r="P14" s="167"/>
      <c r="Q14" s="167"/>
      <c r="R14" s="169">
        <f>Y14</f>
        <v>19734</v>
      </c>
      <c r="S14" s="169"/>
      <c r="T14" s="169"/>
      <c r="U14" s="169"/>
      <c r="V14" s="169"/>
      <c r="W14" s="169"/>
      <c r="X14" s="2" t="s">
        <v>32</v>
      </c>
      <c r="Y14" s="125">
        <f>SUM(AB8:AB13)</f>
        <v>19734</v>
      </c>
      <c r="Z14" s="126"/>
      <c r="AA14" s="126"/>
      <c r="AB14" s="127"/>
      <c r="AC14" s="73" t="s">
        <v>22</v>
      </c>
    </row>
    <row r="15" spans="1:34" x14ac:dyDescent="0.25">
      <c r="A15" s="44" t="s">
        <v>13</v>
      </c>
      <c r="B15" s="168"/>
      <c r="C15" s="167"/>
      <c r="D15" s="167"/>
      <c r="E15" s="167"/>
      <c r="F15" s="167"/>
      <c r="G15" s="167"/>
      <c r="H15" s="167" t="s">
        <v>33</v>
      </c>
      <c r="I15" s="167"/>
      <c r="J15" s="167"/>
      <c r="K15" s="167"/>
      <c r="L15" s="167"/>
      <c r="M15" s="167"/>
      <c r="N15" s="167"/>
      <c r="O15" s="167"/>
      <c r="P15" s="167"/>
      <c r="Q15" s="167"/>
      <c r="R15" s="169">
        <f>Y15</f>
        <v>19734</v>
      </c>
      <c r="S15" s="169"/>
      <c r="T15" s="169"/>
      <c r="U15" s="169"/>
      <c r="V15" s="169"/>
      <c r="W15" s="169"/>
      <c r="X15" s="2" t="s">
        <v>32</v>
      </c>
      <c r="Y15" s="165">
        <f>AB7+Y14</f>
        <v>19734</v>
      </c>
      <c r="Z15" s="127"/>
      <c r="AA15" s="127"/>
      <c r="AB15" s="127"/>
      <c r="AC15" s="73" t="s">
        <v>22</v>
      </c>
    </row>
    <row r="16" spans="1:34" x14ac:dyDescent="0.25">
      <c r="A16" s="176" t="s">
        <v>14</v>
      </c>
      <c r="B16" s="147" t="s">
        <v>40</v>
      </c>
      <c r="C16" s="148"/>
      <c r="D16" s="148"/>
      <c r="E16" s="148"/>
      <c r="F16" s="148"/>
      <c r="G16" s="180">
        <f>請輸入欄位!C6</f>
        <v>115</v>
      </c>
      <c r="H16" s="180"/>
      <c r="I16" s="180"/>
      <c r="J16" s="28" t="s">
        <v>43</v>
      </c>
      <c r="K16" s="180">
        <f>B4</f>
        <v>4</v>
      </c>
      <c r="L16" s="180"/>
      <c r="M16" s="180"/>
      <c r="N16" s="28" t="s">
        <v>44</v>
      </c>
      <c r="O16" s="180">
        <f>D4</f>
        <v>1</v>
      </c>
      <c r="P16" s="180"/>
      <c r="Q16" s="148" t="s">
        <v>46</v>
      </c>
      <c r="R16" s="148"/>
      <c r="S16" s="128" t="s">
        <v>48</v>
      </c>
      <c r="T16" s="128"/>
      <c r="U16" s="48">
        <f>G16</f>
        <v>115</v>
      </c>
      <c r="V16" s="28" t="s">
        <v>43</v>
      </c>
      <c r="W16" s="48">
        <f>B6</f>
        <v>6</v>
      </c>
      <c r="X16" s="28" t="s">
        <v>44</v>
      </c>
      <c r="Y16" s="173">
        <f>IF(L6="",IF(J6="",IF(H6="",IF(F6="",D6,F6),H6),J6),L6)</f>
        <v>24</v>
      </c>
      <c r="Z16" s="173"/>
      <c r="AA16" s="28" t="s">
        <v>46</v>
      </c>
      <c r="AB16" s="128" t="s">
        <v>50</v>
      </c>
      <c r="AC16" s="129"/>
    </row>
    <row r="17" spans="1:29" ht="16.5" customHeight="1" x14ac:dyDescent="0.25">
      <c r="A17" s="177"/>
      <c r="B17" s="182" t="s">
        <v>41</v>
      </c>
      <c r="C17" s="181"/>
      <c r="D17" s="181"/>
      <c r="E17" s="164" t="str">
        <f>請輸入欄位!C8</f>
        <v>三</v>
      </c>
      <c r="F17" s="164"/>
      <c r="G17" s="179" t="str">
        <f>LEFT(請輸入欄位!C9,1)&amp;" "&amp;RIGHT(請輸入欄位!C9,1)</f>
        <v>下 午</v>
      </c>
      <c r="H17" s="179"/>
      <c r="I17" s="179"/>
      <c r="J17" s="179"/>
      <c r="K17" s="164">
        <f>請輸入欄位!C10</f>
        <v>7</v>
      </c>
      <c r="L17" s="164"/>
      <c r="M17" s="164"/>
      <c r="N17" s="29" t="s">
        <v>45</v>
      </c>
      <c r="O17" s="164">
        <f>請輸入欄位!C11</f>
        <v>30</v>
      </c>
      <c r="P17" s="164"/>
      <c r="Q17" s="181" t="s">
        <v>47</v>
      </c>
      <c r="R17" s="181"/>
      <c r="S17" s="174"/>
      <c r="T17" s="174"/>
      <c r="U17" s="179" t="str">
        <f>LEFT(請輸入欄位!C12,1)&amp;" "&amp;RIGHT(請輸入欄位!C12,1)</f>
        <v xml:space="preserve"> </v>
      </c>
      <c r="V17" s="179"/>
      <c r="W17" s="49">
        <f>請輸入欄位!C13</f>
        <v>9</v>
      </c>
      <c r="X17" s="29" t="s">
        <v>45</v>
      </c>
      <c r="Y17" s="164">
        <f>請輸入欄位!C14</f>
        <v>30</v>
      </c>
      <c r="Z17" s="164"/>
      <c r="AA17" s="29" t="s">
        <v>47</v>
      </c>
      <c r="AB17" s="174"/>
      <c r="AC17" s="175"/>
    </row>
    <row r="18" spans="1:29" ht="16.5" customHeight="1" x14ac:dyDescent="0.25">
      <c r="A18" s="178" t="s">
        <v>58</v>
      </c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</row>
    <row r="19" spans="1:29" ht="16.5" customHeight="1" x14ac:dyDescent="0.25">
      <c r="A19" s="171" t="s">
        <v>59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1"/>
    </row>
    <row r="20" spans="1:29" x14ac:dyDescent="0.25">
      <c r="A20" s="172" t="s">
        <v>60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</row>
    <row r="21" spans="1:29" ht="16.5" customHeight="1" x14ac:dyDescent="0.25">
      <c r="A21" s="171" t="s">
        <v>83</v>
      </c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1"/>
      <c r="AC21" s="171"/>
    </row>
    <row r="22" spans="1:29" ht="16.5" customHeight="1" x14ac:dyDescent="0.25">
      <c r="A22" s="171" t="s">
        <v>66</v>
      </c>
      <c r="B22" s="171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</row>
    <row r="23" spans="1:29" ht="16.5" customHeight="1" x14ac:dyDescent="0.25">
      <c r="A23" s="171" t="s">
        <v>61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1"/>
      <c r="AC23" s="171"/>
    </row>
    <row r="24" spans="1:29" ht="16.5" customHeight="1" x14ac:dyDescent="0.25">
      <c r="A24" s="171" t="s">
        <v>62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1"/>
      <c r="X24" s="171"/>
      <c r="Y24" s="171"/>
      <c r="Z24" s="171"/>
      <c r="AA24" s="171"/>
      <c r="AB24" s="171"/>
      <c r="AC24" s="171"/>
    </row>
    <row r="25" spans="1:29" ht="16.5" customHeight="1" x14ac:dyDescent="0.25">
      <c r="A25" s="171" t="s">
        <v>63</v>
      </c>
      <c r="B25" s="171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</row>
    <row r="26" spans="1:29" ht="16.5" customHeight="1" x14ac:dyDescent="0.25">
      <c r="A26" s="171" t="s">
        <v>64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</row>
    <row r="27" spans="1:29" ht="16.5" customHeight="1" x14ac:dyDescent="0.25">
      <c r="A27" s="171" t="s">
        <v>65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</row>
    <row r="28" spans="1:29" ht="16.5" customHeight="1" x14ac:dyDescent="0.25">
      <c r="A28" s="171" t="s">
        <v>67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</row>
    <row r="29" spans="1:29" ht="16.5" customHeight="1" x14ac:dyDescent="0.25">
      <c r="A29" s="186" t="s">
        <v>68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</row>
    <row r="30" spans="1:29" ht="16.5" customHeight="1" x14ac:dyDescent="0.25">
      <c r="A30" s="171" t="s">
        <v>69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</row>
    <row r="31" spans="1:29" ht="16.5" customHeight="1" x14ac:dyDescent="0.25">
      <c r="A31" s="171" t="s">
        <v>70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</row>
    <row r="32" spans="1:29" ht="16.5" customHeight="1" x14ac:dyDescent="0.25">
      <c r="A32" s="171" t="s">
        <v>71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</row>
    <row r="33" spans="1:29" ht="16.5" customHeight="1" x14ac:dyDescent="0.25">
      <c r="A33" s="186" t="s">
        <v>72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</row>
    <row r="34" spans="1:29" ht="16.5" customHeight="1" x14ac:dyDescent="0.25">
      <c r="A34" s="186" t="s">
        <v>73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</row>
    <row r="35" spans="1:29" ht="16.5" customHeight="1" x14ac:dyDescent="0.25">
      <c r="A35" s="186" t="s">
        <v>74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</row>
    <row r="36" spans="1:29" ht="16.5" customHeight="1" x14ac:dyDescent="0.25">
      <c r="A36" s="172" t="s">
        <v>75</v>
      </c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71"/>
      <c r="Y36" s="171"/>
      <c r="Z36" s="171"/>
      <c r="AA36" s="171"/>
      <c r="AB36" s="171"/>
      <c r="AC36" s="171"/>
    </row>
    <row r="37" spans="1:29" ht="16.5" customHeight="1" x14ac:dyDescent="0.25">
      <c r="A37" s="171" t="s">
        <v>76</v>
      </c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</row>
    <row r="38" spans="1:29" ht="16.5" customHeight="1" x14ac:dyDescent="0.25">
      <c r="A38" s="171" t="s">
        <v>77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</row>
    <row r="39" spans="1:29" ht="16.5" customHeight="1" x14ac:dyDescent="0.25">
      <c r="A39" s="171" t="s">
        <v>78</v>
      </c>
      <c r="B39" s="171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</row>
    <row r="40" spans="1:29" ht="16.5" customHeight="1" x14ac:dyDescent="0.25">
      <c r="A40" s="186" t="s">
        <v>92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</row>
    <row r="41" spans="1:29" ht="16.5" customHeight="1" x14ac:dyDescent="0.25">
      <c r="A41" s="186" t="s">
        <v>93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</row>
    <row r="42" spans="1:29" ht="16.5" customHeight="1" x14ac:dyDescent="0.25">
      <c r="A42" s="171" t="s">
        <v>81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</row>
    <row r="43" spans="1:29" ht="21" x14ac:dyDescent="0.25">
      <c r="A43" s="190" t="s">
        <v>82</v>
      </c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</row>
    <row r="44" spans="1:29" ht="20.100000000000001" customHeight="1" x14ac:dyDescent="0.25">
      <c r="A44" s="30"/>
      <c r="B44" s="31" t="s">
        <v>85</v>
      </c>
      <c r="C44" s="191" t="s">
        <v>84</v>
      </c>
      <c r="D44" s="191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 ht="23.1" customHeight="1" x14ac:dyDescent="0.25">
      <c r="A45" s="32" t="s">
        <v>87</v>
      </c>
      <c r="B45" s="20" t="s">
        <v>16</v>
      </c>
      <c r="C45" s="139" t="str">
        <f>請輸入欄位!C16</f>
        <v>小明</v>
      </c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6" t="s">
        <v>91</v>
      </c>
      <c r="Q45" s="136"/>
      <c r="R45" s="136"/>
      <c r="S45" s="136"/>
      <c r="T45" s="136"/>
      <c r="U45" s="130" t="s">
        <v>89</v>
      </c>
      <c r="V45" s="130"/>
      <c r="W45" s="130"/>
      <c r="X45" s="130"/>
      <c r="Y45" s="11" t="s">
        <v>16</v>
      </c>
      <c r="Z45" s="139" t="str">
        <f>請輸入欄位!C17</f>
        <v>A111222333</v>
      </c>
      <c r="AA45" s="139"/>
      <c r="AB45" s="139"/>
      <c r="AC45" s="139"/>
    </row>
    <row r="46" spans="1:29" ht="23.1" customHeight="1" x14ac:dyDescent="0.25">
      <c r="A46" s="32" t="s">
        <v>88</v>
      </c>
      <c r="B46" s="20" t="s">
        <v>16</v>
      </c>
      <c r="C46" s="187" t="str">
        <f>請輸入欄位!C18</f>
        <v>臺北市文山區景華街150巷21號</v>
      </c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31" t="s">
        <v>90</v>
      </c>
      <c r="V46" s="131"/>
      <c r="W46" s="131"/>
      <c r="X46" s="131"/>
      <c r="Y46" s="11" t="s">
        <v>16</v>
      </c>
      <c r="Z46" s="188" t="str">
        <f>請輸入欄位!C19</f>
        <v>0900-000-000</v>
      </c>
      <c r="AA46" s="189"/>
      <c r="AB46" s="189"/>
      <c r="AC46" s="189"/>
    </row>
    <row r="47" spans="1:29" ht="45" customHeight="1" x14ac:dyDescent="0.25">
      <c r="A47" s="27" t="s">
        <v>52</v>
      </c>
      <c r="B47" s="183"/>
      <c r="C47" s="183"/>
      <c r="D47" s="183"/>
      <c r="E47" s="183"/>
      <c r="F47" s="183"/>
      <c r="G47" s="183"/>
      <c r="H47" s="183"/>
      <c r="I47" s="185" t="s">
        <v>54</v>
      </c>
      <c r="J47" s="185"/>
      <c r="K47" s="185"/>
      <c r="L47" s="185"/>
      <c r="M47" s="185"/>
      <c r="N47" s="183"/>
      <c r="O47" s="183"/>
      <c r="P47" s="183"/>
      <c r="Q47" s="183"/>
      <c r="R47" s="183"/>
      <c r="S47" s="184" t="s">
        <v>56</v>
      </c>
      <c r="T47" s="183"/>
      <c r="U47" s="183"/>
      <c r="V47" s="183"/>
      <c r="W47" s="183"/>
      <c r="X47" s="184" t="s">
        <v>57</v>
      </c>
      <c r="Y47" s="184"/>
      <c r="Z47" s="184"/>
      <c r="AA47" s="184"/>
      <c r="AB47" s="184"/>
      <c r="AC47" s="184"/>
    </row>
    <row r="48" spans="1:29" ht="45" customHeight="1" x14ac:dyDescent="0.25">
      <c r="A48" s="27" t="s">
        <v>53</v>
      </c>
      <c r="B48" s="183"/>
      <c r="C48" s="183"/>
      <c r="D48" s="183"/>
      <c r="E48" s="183"/>
      <c r="F48" s="183"/>
      <c r="G48" s="183"/>
      <c r="H48" s="183"/>
      <c r="I48" s="185" t="s">
        <v>55</v>
      </c>
      <c r="J48" s="185"/>
      <c r="K48" s="185"/>
      <c r="L48" s="185"/>
      <c r="M48" s="185"/>
      <c r="N48" s="183"/>
      <c r="O48" s="183"/>
      <c r="P48" s="183"/>
      <c r="Q48" s="183"/>
      <c r="R48" s="183"/>
      <c r="S48" s="184"/>
      <c r="T48" s="183"/>
      <c r="U48" s="183"/>
      <c r="V48" s="183"/>
      <c r="W48" s="183"/>
      <c r="X48" s="183"/>
      <c r="Y48" s="184"/>
      <c r="Z48" s="184"/>
      <c r="AA48" s="184"/>
      <c r="AB48" s="184"/>
      <c r="AC48" s="184"/>
    </row>
  </sheetData>
  <mergeCells count="106">
    <mergeCell ref="C46:T46"/>
    <mergeCell ref="P45:T45"/>
    <mergeCell ref="C45:O45"/>
    <mergeCell ref="Z45:AC45"/>
    <mergeCell ref="Z46:AC46"/>
    <mergeCell ref="U45:X45"/>
    <mergeCell ref="U46:X46"/>
    <mergeCell ref="A36:AC36"/>
    <mergeCell ref="A37:AC37"/>
    <mergeCell ref="A38:AC38"/>
    <mergeCell ref="A39:AC39"/>
    <mergeCell ref="A40:AC40"/>
    <mergeCell ref="A41:AC41"/>
    <mergeCell ref="A42:AC42"/>
    <mergeCell ref="A43:AC43"/>
    <mergeCell ref="C44:D44"/>
    <mergeCell ref="A27:AC27"/>
    <mergeCell ref="A34:AC34"/>
    <mergeCell ref="A35:AC35"/>
    <mergeCell ref="A28:AC28"/>
    <mergeCell ref="A29:AC29"/>
    <mergeCell ref="A30:AC30"/>
    <mergeCell ref="A31:AC31"/>
    <mergeCell ref="A32:AC32"/>
    <mergeCell ref="A33:AC33"/>
    <mergeCell ref="B47:H47"/>
    <mergeCell ref="B48:H48"/>
    <mergeCell ref="X47:X48"/>
    <mergeCell ref="Y47:AC48"/>
    <mergeCell ref="S47:S48"/>
    <mergeCell ref="T47:W48"/>
    <mergeCell ref="I47:M47"/>
    <mergeCell ref="I48:M48"/>
    <mergeCell ref="N47:R47"/>
    <mergeCell ref="N48:R48"/>
    <mergeCell ref="A19:AC19"/>
    <mergeCell ref="A20:AC20"/>
    <mergeCell ref="A21:AC21"/>
    <mergeCell ref="A22:AC22"/>
    <mergeCell ref="A23:AC23"/>
    <mergeCell ref="A24:AC24"/>
    <mergeCell ref="A25:AC25"/>
    <mergeCell ref="A26:AC26"/>
    <mergeCell ref="Y16:Z16"/>
    <mergeCell ref="AB16:AC17"/>
    <mergeCell ref="A16:A17"/>
    <mergeCell ref="A18:AC18"/>
    <mergeCell ref="U17:V17"/>
    <mergeCell ref="Y17:Z17"/>
    <mergeCell ref="K16:M16"/>
    <mergeCell ref="K17:M17"/>
    <mergeCell ref="S16:T17"/>
    <mergeCell ref="O16:P16"/>
    <mergeCell ref="O17:P17"/>
    <mergeCell ref="Q16:R16"/>
    <mergeCell ref="Q17:R17"/>
    <mergeCell ref="G16:I16"/>
    <mergeCell ref="G17:J17"/>
    <mergeCell ref="B17:D17"/>
    <mergeCell ref="B16:D16"/>
    <mergeCell ref="X2:AC2"/>
    <mergeCell ref="X3:AC3"/>
    <mergeCell ref="T3:W3"/>
    <mergeCell ref="T2:W2"/>
    <mergeCell ref="B2:S2"/>
    <mergeCell ref="B3:S3"/>
    <mergeCell ref="E17:F17"/>
    <mergeCell ref="E16:F16"/>
    <mergeCell ref="Y15:AB15"/>
    <mergeCell ref="B7:G7"/>
    <mergeCell ref="H7:Q7"/>
    <mergeCell ref="H14:Q14"/>
    <mergeCell ref="H15:Q15"/>
    <mergeCell ref="B15:G15"/>
    <mergeCell ref="R14:W14"/>
    <mergeCell ref="R15:W15"/>
    <mergeCell ref="R7:W7"/>
    <mergeCell ref="O11:P11"/>
    <mergeCell ref="O12:P12"/>
    <mergeCell ref="M13:N13"/>
    <mergeCell ref="K13:L13"/>
    <mergeCell ref="B13:F13"/>
    <mergeCell ref="B12:F12"/>
    <mergeCell ref="A4:A6"/>
    <mergeCell ref="A8:A14"/>
    <mergeCell ref="A1:AC1"/>
    <mergeCell ref="AB8:AB10"/>
    <mergeCell ref="AC8:AC10"/>
    <mergeCell ref="Y14:AB14"/>
    <mergeCell ref="R4:AC4"/>
    <mergeCell ref="R5:Y5"/>
    <mergeCell ref="R6:Y6"/>
    <mergeCell ref="O13:P13"/>
    <mergeCell ref="B14:F14"/>
    <mergeCell ref="H9:J9"/>
    <mergeCell ref="K9:L9"/>
    <mergeCell ref="H11:J11"/>
    <mergeCell ref="K11:L11"/>
    <mergeCell ref="H12:J12"/>
    <mergeCell ref="K12:L12"/>
    <mergeCell ref="H13:J13"/>
    <mergeCell ref="AA5:AC5"/>
    <mergeCell ref="AA6:AC6"/>
    <mergeCell ref="B11:F11"/>
    <mergeCell ref="B9:F9"/>
    <mergeCell ref="O9:P9"/>
  </mergeCells>
  <phoneticPr fontId="2" type="noConversion"/>
  <dataValidations count="2">
    <dataValidation type="list" allowBlank="1" showInputMessage="1" showErrorMessage="1" sqref="N9" xr:uid="{C02918B8-0306-41DC-8E1E-DF83B2AF0216}">
      <formula1>$AH$1:$AH$2</formula1>
    </dataValidation>
    <dataValidation type="list" allowBlank="1" showInputMessage="1" showErrorMessage="1" sqref="E17:F17" xr:uid="{1BAE30A6-2670-491F-8D74-578FD79744E9}">
      <formula1>$AF$1:$AF$7</formula1>
    </dataValidation>
  </dataValidations>
  <printOptions horizontalCentered="1"/>
  <pageMargins left="0.23622047244094491" right="0.23622047244094491" top="0.15748031496062992" bottom="0.15748031496062992" header="0.31496062992125984" footer="0.31496062992125984"/>
  <pageSetup paperSize="9" scale="96" orientation="portrait" r:id="rId1"/>
  <ignoredErrors>
    <ignoredError sqref="F4:F6 H4:H6 J4:J6 I4:I6 K4:K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F6E83-05E5-4A1B-B42C-DAE827636E50}">
  <sheetPr>
    <pageSetUpPr fitToPage="1"/>
  </sheetPr>
  <dimension ref="A1:U23"/>
  <sheetViews>
    <sheetView zoomScale="130" zoomScaleNormal="130" workbookViewId="0">
      <selection activeCell="O4" sqref="O4"/>
    </sheetView>
  </sheetViews>
  <sheetFormatPr defaultRowHeight="16.5" x14ac:dyDescent="0.25"/>
  <cols>
    <col min="1" max="1" width="13.875" style="25" bestFit="1" customWidth="1"/>
    <col min="2" max="2" width="7.5" style="25" bestFit="1" customWidth="1"/>
    <col min="3" max="5" width="9" style="25"/>
    <col min="6" max="6" width="7.5" style="25" bestFit="1" customWidth="1"/>
    <col min="7" max="7" width="3.5" style="25" bestFit="1" customWidth="1"/>
    <col min="8" max="8" width="5.5" style="25" bestFit="1" customWidth="1"/>
    <col min="9" max="9" width="3.5" style="25" bestFit="1" customWidth="1"/>
    <col min="10" max="10" width="2.875" style="25" customWidth="1"/>
    <col min="11" max="13" width="3.5" style="25" bestFit="1" customWidth="1"/>
    <col min="14" max="15" width="5.5" style="25" bestFit="1" customWidth="1"/>
    <col min="16" max="16" width="3.5" style="25" bestFit="1" customWidth="1"/>
    <col min="17" max="17" width="3" style="25" customWidth="1"/>
    <col min="18" max="20" width="3.5" style="25" bestFit="1" customWidth="1"/>
    <col min="21" max="22" width="5.5" style="25" bestFit="1" customWidth="1"/>
    <col min="23" max="16384" width="9" style="25"/>
  </cols>
  <sheetData>
    <row r="1" spans="1:21" ht="25.5" x14ac:dyDescent="0.25">
      <c r="A1" s="205" t="s">
        <v>149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</row>
    <row r="2" spans="1:21" x14ac:dyDescent="0.25">
      <c r="A2" s="57" t="s">
        <v>150</v>
      </c>
      <c r="B2" s="211" t="s">
        <v>167</v>
      </c>
      <c r="C2" s="211"/>
      <c r="D2" s="211"/>
      <c r="E2" s="211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</row>
    <row r="3" spans="1:21" ht="33" customHeight="1" x14ac:dyDescent="0.25">
      <c r="A3" s="185" t="s">
        <v>151</v>
      </c>
      <c r="B3" s="206">
        <f>申請書!B2</f>
        <v>46078</v>
      </c>
      <c r="C3" s="206"/>
      <c r="D3" s="184" t="s">
        <v>165</v>
      </c>
      <c r="E3" s="208"/>
      <c r="F3" s="147" t="s">
        <v>40</v>
      </c>
      <c r="G3" s="148"/>
      <c r="H3" s="95">
        <f>申請書!$G$16</f>
        <v>115</v>
      </c>
      <c r="I3" s="62" t="s">
        <v>43</v>
      </c>
      <c r="J3" s="99">
        <f>申請書!$K$16</f>
        <v>4</v>
      </c>
      <c r="K3" s="62" t="s">
        <v>44</v>
      </c>
      <c r="L3" s="99">
        <f>申請書!$O$16</f>
        <v>1</v>
      </c>
      <c r="M3" s="62" t="s">
        <v>46</v>
      </c>
      <c r="N3" s="128" t="s">
        <v>48</v>
      </c>
      <c r="O3" s="95">
        <f>申請書!$U$16</f>
        <v>115</v>
      </c>
      <c r="P3" s="62" t="s">
        <v>43</v>
      </c>
      <c r="Q3" s="99">
        <f>申請書!$W$16</f>
        <v>6</v>
      </c>
      <c r="R3" s="62" t="s">
        <v>44</v>
      </c>
      <c r="S3" s="99">
        <f>申請書!$Y$16</f>
        <v>24</v>
      </c>
      <c r="T3" s="62" t="s">
        <v>46</v>
      </c>
      <c r="U3" s="203" t="s">
        <v>98</v>
      </c>
    </row>
    <row r="4" spans="1:21" x14ac:dyDescent="0.25">
      <c r="A4" s="185"/>
      <c r="B4" s="207"/>
      <c r="C4" s="207"/>
      <c r="D4" s="209"/>
      <c r="E4" s="210"/>
      <c r="F4" s="66" t="s">
        <v>41</v>
      </c>
      <c r="G4" s="98" t="str">
        <f>申請書!$E$17</f>
        <v>三</v>
      </c>
      <c r="H4" s="98" t="str">
        <f>申請書!$G$17</f>
        <v>下 午</v>
      </c>
      <c r="I4" s="20"/>
      <c r="J4" s="100">
        <f>申請書!$K$17</f>
        <v>7</v>
      </c>
      <c r="K4" s="20" t="s">
        <v>45</v>
      </c>
      <c r="L4" s="100">
        <f>申請書!$O$17</f>
        <v>30</v>
      </c>
      <c r="M4" s="20" t="s">
        <v>47</v>
      </c>
      <c r="N4" s="136"/>
      <c r="O4" s="98" t="str">
        <f>申請書!$U$17</f>
        <v xml:space="preserve"> </v>
      </c>
      <c r="P4" s="20"/>
      <c r="Q4" s="100">
        <f>申請書!$W$17</f>
        <v>9</v>
      </c>
      <c r="R4" s="20" t="s">
        <v>45</v>
      </c>
      <c r="S4" s="100">
        <f>申請書!$Y$17</f>
        <v>30</v>
      </c>
      <c r="T4" s="20" t="s">
        <v>47</v>
      </c>
      <c r="U4" s="204"/>
    </row>
    <row r="5" spans="1:21" ht="40.5" customHeight="1" x14ac:dyDescent="0.25">
      <c r="A5" s="55" t="s">
        <v>152</v>
      </c>
      <c r="B5" s="200" t="str">
        <f>申請書!C45</f>
        <v>小明</v>
      </c>
      <c r="C5" s="201"/>
      <c r="D5" s="201"/>
      <c r="E5" s="201"/>
      <c r="F5" s="150" t="str">
        <f>申請書!P45</f>
        <v>(簽章)</v>
      </c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1"/>
    </row>
    <row r="6" spans="1:21" ht="20.100000000000001" customHeight="1" x14ac:dyDescent="0.25">
      <c r="A6" s="183" t="s">
        <v>153</v>
      </c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</row>
    <row r="7" spans="1:21" x14ac:dyDescent="0.25">
      <c r="A7" s="56" t="s">
        <v>154</v>
      </c>
      <c r="B7" s="183" t="s">
        <v>155</v>
      </c>
      <c r="C7" s="183"/>
      <c r="D7" s="183"/>
      <c r="E7" s="183"/>
      <c r="F7" s="183"/>
      <c r="G7" s="183" t="s">
        <v>154</v>
      </c>
      <c r="H7" s="183"/>
      <c r="I7" s="183"/>
      <c r="J7" s="183"/>
      <c r="K7" s="183"/>
      <c r="L7" s="183" t="s">
        <v>155</v>
      </c>
      <c r="M7" s="183"/>
      <c r="N7" s="183"/>
      <c r="O7" s="183"/>
      <c r="P7" s="183"/>
      <c r="Q7" s="183"/>
      <c r="R7" s="183"/>
      <c r="S7" s="183"/>
      <c r="T7" s="183"/>
      <c r="U7" s="183"/>
    </row>
    <row r="8" spans="1:21" ht="45" customHeight="1" x14ac:dyDescent="0.25">
      <c r="A8" s="91" t="str">
        <f>請輸入欄位!G4</f>
        <v>小明</v>
      </c>
      <c r="B8" s="198" t="str">
        <f>請輸入欄位!H4</f>
        <v>ABC-1234</v>
      </c>
      <c r="C8" s="198"/>
      <c r="D8" s="198"/>
      <c r="E8" s="198"/>
      <c r="F8" s="198"/>
      <c r="G8" s="199" t="str">
        <f>請輸入欄位!G5</f>
        <v>小明</v>
      </c>
      <c r="H8" s="199"/>
      <c r="I8" s="199"/>
      <c r="J8" s="199"/>
      <c r="K8" s="199"/>
      <c r="L8" s="198" t="str">
        <f>請輸入欄位!H5</f>
        <v>ABC-1234</v>
      </c>
      <c r="M8" s="198"/>
      <c r="N8" s="198"/>
      <c r="O8" s="198"/>
      <c r="P8" s="198"/>
      <c r="Q8" s="198"/>
      <c r="R8" s="198"/>
      <c r="S8" s="198"/>
      <c r="T8" s="198"/>
      <c r="U8" s="198"/>
    </row>
    <row r="9" spans="1:21" ht="20.100000000000001" customHeight="1" x14ac:dyDescent="0.25">
      <c r="A9" s="183" t="s">
        <v>166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</row>
    <row r="10" spans="1:21" x14ac:dyDescent="0.25">
      <c r="A10" s="56" t="s">
        <v>154</v>
      </c>
      <c r="B10" s="183" t="s">
        <v>155</v>
      </c>
      <c r="C10" s="183"/>
      <c r="D10" s="183"/>
      <c r="E10" s="183"/>
      <c r="F10" s="183"/>
      <c r="G10" s="183" t="s">
        <v>154</v>
      </c>
      <c r="H10" s="183"/>
      <c r="I10" s="183"/>
      <c r="J10" s="183"/>
      <c r="K10" s="183"/>
      <c r="L10" s="183" t="s">
        <v>155</v>
      </c>
      <c r="M10" s="183"/>
      <c r="N10" s="183"/>
      <c r="O10" s="183"/>
      <c r="P10" s="183"/>
      <c r="Q10" s="183"/>
      <c r="R10" s="183"/>
      <c r="S10" s="183"/>
      <c r="T10" s="183"/>
      <c r="U10" s="183"/>
    </row>
    <row r="11" spans="1:21" ht="45" customHeight="1" x14ac:dyDescent="0.25">
      <c r="A11" s="91" t="str">
        <f>請輸入欄位!K4</f>
        <v>小明</v>
      </c>
      <c r="B11" s="198" t="str">
        <f>請輸入欄位!L4</f>
        <v>ABC-1234</v>
      </c>
      <c r="C11" s="198"/>
      <c r="D11" s="198"/>
      <c r="E11" s="198"/>
      <c r="F11" s="198"/>
      <c r="G11" s="199">
        <f>請輸入欄位!K14</f>
        <v>0</v>
      </c>
      <c r="H11" s="199"/>
      <c r="I11" s="199"/>
      <c r="J11" s="199"/>
      <c r="K11" s="199"/>
      <c r="L11" s="198">
        <f>請輸入欄位!L14</f>
        <v>0</v>
      </c>
      <c r="M11" s="198"/>
      <c r="N11" s="198"/>
      <c r="O11" s="198"/>
      <c r="P11" s="198"/>
      <c r="Q11" s="198"/>
      <c r="R11" s="198"/>
      <c r="S11" s="198"/>
      <c r="T11" s="198"/>
      <c r="U11" s="198"/>
    </row>
    <row r="12" spans="1:21" ht="45" customHeight="1" x14ac:dyDescent="0.25">
      <c r="A12" s="91" t="str">
        <f>請輸入欄位!K5</f>
        <v>小明</v>
      </c>
      <c r="B12" s="198" t="str">
        <f>請輸入欄位!L5</f>
        <v>ABC-1234</v>
      </c>
      <c r="C12" s="198"/>
      <c r="D12" s="198"/>
      <c r="E12" s="198"/>
      <c r="F12" s="198"/>
      <c r="G12" s="199">
        <f>請輸入欄位!K15</f>
        <v>0</v>
      </c>
      <c r="H12" s="199"/>
      <c r="I12" s="199"/>
      <c r="J12" s="199"/>
      <c r="K12" s="199"/>
      <c r="L12" s="198">
        <f>請輸入欄位!L15</f>
        <v>0</v>
      </c>
      <c r="M12" s="198"/>
      <c r="N12" s="198"/>
      <c r="O12" s="198"/>
      <c r="P12" s="198"/>
      <c r="Q12" s="198"/>
      <c r="R12" s="198"/>
      <c r="S12" s="198"/>
      <c r="T12" s="198"/>
      <c r="U12" s="198"/>
    </row>
    <row r="13" spans="1:21" ht="45" customHeight="1" x14ac:dyDescent="0.25">
      <c r="A13" s="91" t="str">
        <f>請輸入欄位!K6</f>
        <v>小明</v>
      </c>
      <c r="B13" s="198" t="str">
        <f>請輸入欄位!L6</f>
        <v>ABC-1234</v>
      </c>
      <c r="C13" s="198"/>
      <c r="D13" s="198"/>
      <c r="E13" s="198"/>
      <c r="F13" s="198"/>
      <c r="G13" s="199">
        <f>請輸入欄位!K16</f>
        <v>0</v>
      </c>
      <c r="H13" s="199"/>
      <c r="I13" s="199"/>
      <c r="J13" s="199"/>
      <c r="K13" s="199"/>
      <c r="L13" s="198">
        <f>請輸入欄位!L16</f>
        <v>0</v>
      </c>
      <c r="M13" s="198"/>
      <c r="N13" s="198"/>
      <c r="O13" s="198"/>
      <c r="P13" s="198"/>
      <c r="Q13" s="198"/>
      <c r="R13" s="198"/>
      <c r="S13" s="198"/>
      <c r="T13" s="198"/>
      <c r="U13" s="198"/>
    </row>
    <row r="14" spans="1:21" ht="45" customHeight="1" x14ac:dyDescent="0.25">
      <c r="A14" s="91" t="str">
        <f>請輸入欄位!K7</f>
        <v>小明</v>
      </c>
      <c r="B14" s="198" t="str">
        <f>請輸入欄位!L7</f>
        <v>ABC-1234</v>
      </c>
      <c r="C14" s="198"/>
      <c r="D14" s="198"/>
      <c r="E14" s="198"/>
      <c r="F14" s="198"/>
      <c r="G14" s="199">
        <f>請輸入欄位!K17</f>
        <v>0</v>
      </c>
      <c r="H14" s="199"/>
      <c r="I14" s="199"/>
      <c r="J14" s="199"/>
      <c r="K14" s="199"/>
      <c r="L14" s="198">
        <f>請輸入欄位!L17</f>
        <v>0</v>
      </c>
      <c r="M14" s="198"/>
      <c r="N14" s="198"/>
      <c r="O14" s="198"/>
      <c r="P14" s="198"/>
      <c r="Q14" s="198"/>
      <c r="R14" s="198"/>
      <c r="S14" s="198"/>
      <c r="T14" s="198"/>
      <c r="U14" s="198"/>
    </row>
    <row r="15" spans="1:21" ht="45" customHeight="1" x14ac:dyDescent="0.25">
      <c r="A15" s="91" t="str">
        <f>請輸入欄位!K8</f>
        <v>小明</v>
      </c>
      <c r="B15" s="198" t="str">
        <f>請輸入欄位!L8</f>
        <v>ABC-1234</v>
      </c>
      <c r="C15" s="198"/>
      <c r="D15" s="198"/>
      <c r="E15" s="198"/>
      <c r="F15" s="198"/>
      <c r="G15" s="199">
        <f>請輸入欄位!K18</f>
        <v>0</v>
      </c>
      <c r="H15" s="199"/>
      <c r="I15" s="199"/>
      <c r="J15" s="199"/>
      <c r="K15" s="199"/>
      <c r="L15" s="198">
        <f>請輸入欄位!L18</f>
        <v>0</v>
      </c>
      <c r="M15" s="198"/>
      <c r="N15" s="198"/>
      <c r="O15" s="198"/>
      <c r="P15" s="198"/>
      <c r="Q15" s="198"/>
      <c r="R15" s="198"/>
      <c r="S15" s="198"/>
      <c r="T15" s="198"/>
      <c r="U15" s="198"/>
    </row>
    <row r="16" spans="1:21" ht="45" customHeight="1" x14ac:dyDescent="0.25">
      <c r="A16" s="91" t="str">
        <f>請輸入欄位!K9</f>
        <v>小明</v>
      </c>
      <c r="B16" s="198" t="str">
        <f>請輸入欄位!L9</f>
        <v>ABC-1234</v>
      </c>
      <c r="C16" s="198"/>
      <c r="D16" s="198"/>
      <c r="E16" s="198"/>
      <c r="F16" s="198"/>
      <c r="G16" s="199">
        <f>請輸入欄位!K19</f>
        <v>0</v>
      </c>
      <c r="H16" s="199"/>
      <c r="I16" s="199"/>
      <c r="J16" s="199"/>
      <c r="K16" s="199"/>
      <c r="L16" s="198">
        <f>請輸入欄位!L19</f>
        <v>0</v>
      </c>
      <c r="M16" s="198"/>
      <c r="N16" s="198"/>
      <c r="O16" s="198"/>
      <c r="P16" s="198"/>
      <c r="Q16" s="198"/>
      <c r="R16" s="198"/>
      <c r="S16" s="198"/>
      <c r="T16" s="198"/>
      <c r="U16" s="198"/>
    </row>
    <row r="17" spans="1:21" ht="45" customHeight="1" x14ac:dyDescent="0.25">
      <c r="A17" s="91">
        <f>請輸入欄位!K10</f>
        <v>0</v>
      </c>
      <c r="B17" s="198">
        <f>請輸入欄位!L10</f>
        <v>0</v>
      </c>
      <c r="C17" s="198"/>
      <c r="D17" s="198"/>
      <c r="E17" s="198"/>
      <c r="F17" s="198"/>
      <c r="G17" s="199">
        <f>請輸入欄位!K20</f>
        <v>0</v>
      </c>
      <c r="H17" s="199"/>
      <c r="I17" s="199"/>
      <c r="J17" s="199"/>
      <c r="K17" s="199"/>
      <c r="L17" s="198">
        <f>請輸入欄位!L20</f>
        <v>0</v>
      </c>
      <c r="M17" s="198"/>
      <c r="N17" s="198"/>
      <c r="O17" s="198"/>
      <c r="P17" s="198"/>
      <c r="Q17" s="198"/>
      <c r="R17" s="198"/>
      <c r="S17" s="198"/>
      <c r="T17" s="198"/>
      <c r="U17" s="198"/>
    </row>
    <row r="18" spans="1:21" ht="45" customHeight="1" x14ac:dyDescent="0.25">
      <c r="A18" s="91">
        <f>請輸入欄位!K11</f>
        <v>0</v>
      </c>
      <c r="B18" s="198">
        <f>請輸入欄位!L11</f>
        <v>0</v>
      </c>
      <c r="C18" s="198"/>
      <c r="D18" s="198"/>
      <c r="E18" s="198"/>
      <c r="F18" s="198"/>
      <c r="G18" s="199">
        <f>請輸入欄位!K21</f>
        <v>0</v>
      </c>
      <c r="H18" s="199"/>
      <c r="I18" s="199"/>
      <c r="J18" s="199"/>
      <c r="K18" s="199"/>
      <c r="L18" s="198">
        <f>請輸入欄位!L21</f>
        <v>0</v>
      </c>
      <c r="M18" s="198"/>
      <c r="N18" s="198"/>
      <c r="O18" s="198"/>
      <c r="P18" s="198"/>
      <c r="Q18" s="198"/>
      <c r="R18" s="198"/>
      <c r="S18" s="198"/>
      <c r="T18" s="198"/>
      <c r="U18" s="198"/>
    </row>
    <row r="19" spans="1:21" ht="45" customHeight="1" x14ac:dyDescent="0.25">
      <c r="A19" s="91">
        <f>請輸入欄位!K12</f>
        <v>0</v>
      </c>
      <c r="B19" s="198">
        <f>請輸入欄位!L12</f>
        <v>0</v>
      </c>
      <c r="C19" s="198"/>
      <c r="D19" s="198"/>
      <c r="E19" s="198"/>
      <c r="F19" s="198"/>
      <c r="G19" s="199">
        <f>請輸入欄位!K22</f>
        <v>0</v>
      </c>
      <c r="H19" s="199"/>
      <c r="I19" s="199"/>
      <c r="J19" s="199"/>
      <c r="K19" s="199"/>
      <c r="L19" s="198">
        <f>請輸入欄位!L22</f>
        <v>0</v>
      </c>
      <c r="M19" s="198"/>
      <c r="N19" s="198"/>
      <c r="O19" s="198"/>
      <c r="P19" s="198"/>
      <c r="Q19" s="198"/>
      <c r="R19" s="198"/>
      <c r="S19" s="198"/>
      <c r="T19" s="198"/>
      <c r="U19" s="198"/>
    </row>
    <row r="20" spans="1:21" ht="45" customHeight="1" x14ac:dyDescent="0.25">
      <c r="A20" s="91">
        <f>請輸入欄位!K13</f>
        <v>0</v>
      </c>
      <c r="B20" s="198">
        <f>請輸入欄位!L13</f>
        <v>0</v>
      </c>
      <c r="C20" s="198"/>
      <c r="D20" s="198"/>
      <c r="E20" s="198"/>
      <c r="F20" s="198"/>
      <c r="G20" s="199">
        <f>請輸入欄位!K23</f>
        <v>0</v>
      </c>
      <c r="H20" s="199"/>
      <c r="I20" s="199"/>
      <c r="J20" s="199"/>
      <c r="K20" s="199"/>
      <c r="L20" s="198">
        <f>請輸入欄位!L23</f>
        <v>0</v>
      </c>
      <c r="M20" s="198"/>
      <c r="N20" s="198"/>
      <c r="O20" s="198"/>
      <c r="P20" s="198"/>
      <c r="Q20" s="198"/>
      <c r="R20" s="198"/>
      <c r="S20" s="198"/>
      <c r="T20" s="198"/>
      <c r="U20" s="198"/>
    </row>
    <row r="21" spans="1:21" ht="88.5" customHeight="1" x14ac:dyDescent="0.25">
      <c r="A21" s="67" t="s">
        <v>159</v>
      </c>
      <c r="B21" s="149" t="s">
        <v>160</v>
      </c>
      <c r="C21" s="150"/>
      <c r="D21" s="192">
        <f>L22+L23</f>
        <v>1820</v>
      </c>
      <c r="E21" s="192"/>
      <c r="F21" s="63" t="s">
        <v>161</v>
      </c>
      <c r="G21" s="196" t="s">
        <v>158</v>
      </c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</row>
    <row r="22" spans="1:21" ht="35.1" customHeight="1" x14ac:dyDescent="0.25">
      <c r="A22" s="149" t="s">
        <v>156</v>
      </c>
      <c r="B22" s="150"/>
      <c r="C22" s="64">
        <v>20</v>
      </c>
      <c r="D22" s="65" t="s">
        <v>184</v>
      </c>
      <c r="E22" s="101">
        <f>IF(申請書!N9=1,2,3)</f>
        <v>2</v>
      </c>
      <c r="F22" s="65" t="s">
        <v>163</v>
      </c>
      <c r="G22" s="101">
        <f>申請書!Z5</f>
        <v>13</v>
      </c>
      <c r="H22" s="65" t="s">
        <v>162</v>
      </c>
      <c r="I22" s="101">
        <f>SUMPRODUCT(--ISTEXT(A8))+SUMPRODUCT(--ISTEXT(G8))</f>
        <v>2</v>
      </c>
      <c r="J22" s="150" t="s">
        <v>164</v>
      </c>
      <c r="K22" s="150"/>
      <c r="L22" s="193">
        <f>C22*E22*G22*I22</f>
        <v>1040</v>
      </c>
      <c r="M22" s="193"/>
      <c r="N22" s="194" t="s">
        <v>22</v>
      </c>
      <c r="O22" s="194"/>
      <c r="P22" s="194"/>
      <c r="Q22" s="194"/>
      <c r="R22" s="194"/>
      <c r="S22" s="194"/>
      <c r="T22" s="194"/>
      <c r="U22" s="195"/>
    </row>
    <row r="23" spans="1:21" ht="35.1" customHeight="1" x14ac:dyDescent="0.25">
      <c r="A23" s="149" t="s">
        <v>157</v>
      </c>
      <c r="B23" s="150"/>
      <c r="C23" s="64">
        <v>10</v>
      </c>
      <c r="D23" s="65" t="s">
        <v>184</v>
      </c>
      <c r="E23" s="65"/>
      <c r="F23" s="65"/>
      <c r="G23" s="101">
        <f>申請書!Z5</f>
        <v>13</v>
      </c>
      <c r="H23" s="65" t="s">
        <v>162</v>
      </c>
      <c r="I23" s="101" cm="1">
        <f t="array" ref="I23">SUMPRODUCT(--ISTEXT(A11:A20))+SUMPRODUCT(--ISTEXT(G11:G20))</f>
        <v>6</v>
      </c>
      <c r="J23" s="150" t="s">
        <v>164</v>
      </c>
      <c r="K23" s="150"/>
      <c r="L23" s="193">
        <f>C23*G23*I23</f>
        <v>780</v>
      </c>
      <c r="M23" s="193"/>
      <c r="N23" s="194" t="s">
        <v>22</v>
      </c>
      <c r="O23" s="194"/>
      <c r="P23" s="194"/>
      <c r="Q23" s="194"/>
      <c r="R23" s="194"/>
      <c r="S23" s="194"/>
      <c r="T23" s="194"/>
      <c r="U23" s="195"/>
    </row>
  </sheetData>
  <mergeCells count="63">
    <mergeCell ref="N3:N4"/>
    <mergeCell ref="U3:U4"/>
    <mergeCell ref="F3:G3"/>
    <mergeCell ref="A1:U1"/>
    <mergeCell ref="B3:C4"/>
    <mergeCell ref="A3:A4"/>
    <mergeCell ref="D3:E4"/>
    <mergeCell ref="B2:U2"/>
    <mergeCell ref="F5:H5"/>
    <mergeCell ref="B5:E5"/>
    <mergeCell ref="A6:U6"/>
    <mergeCell ref="B7:F7"/>
    <mergeCell ref="G7:K7"/>
    <mergeCell ref="L7:U7"/>
    <mergeCell ref="B8:F8"/>
    <mergeCell ref="G8:K8"/>
    <mergeCell ref="L8:U8"/>
    <mergeCell ref="A9:U9"/>
    <mergeCell ref="B10:F10"/>
    <mergeCell ref="G10:K10"/>
    <mergeCell ref="L10:U10"/>
    <mergeCell ref="B11:F11"/>
    <mergeCell ref="G11:K11"/>
    <mergeCell ref="L11:U11"/>
    <mergeCell ref="B12:F12"/>
    <mergeCell ref="G12:K12"/>
    <mergeCell ref="L12:U12"/>
    <mergeCell ref="B13:F13"/>
    <mergeCell ref="G13:K13"/>
    <mergeCell ref="L13:U13"/>
    <mergeCell ref="B14:F14"/>
    <mergeCell ref="G14:K14"/>
    <mergeCell ref="L14:U14"/>
    <mergeCell ref="B15:F15"/>
    <mergeCell ref="G15:K15"/>
    <mergeCell ref="L15:U15"/>
    <mergeCell ref="B16:F16"/>
    <mergeCell ref="G16:K16"/>
    <mergeCell ref="L16:U16"/>
    <mergeCell ref="G20:K20"/>
    <mergeCell ref="L20:U20"/>
    <mergeCell ref="B17:F17"/>
    <mergeCell ref="G17:K17"/>
    <mergeCell ref="L17:U17"/>
    <mergeCell ref="B18:F18"/>
    <mergeCell ref="G18:K18"/>
    <mergeCell ref="L18:U18"/>
    <mergeCell ref="B21:C21"/>
    <mergeCell ref="I5:U5"/>
    <mergeCell ref="D21:E21"/>
    <mergeCell ref="L22:M22"/>
    <mergeCell ref="L23:M23"/>
    <mergeCell ref="N22:U22"/>
    <mergeCell ref="N23:U23"/>
    <mergeCell ref="G21:U21"/>
    <mergeCell ref="A22:B22"/>
    <mergeCell ref="A23:B23"/>
    <mergeCell ref="J22:K22"/>
    <mergeCell ref="J23:K23"/>
    <mergeCell ref="B19:F19"/>
    <mergeCell ref="G19:K19"/>
    <mergeCell ref="L19:U19"/>
    <mergeCell ref="B20:F20"/>
  </mergeCells>
  <phoneticPr fontId="2" type="noConversion"/>
  <printOptions horizontalCentered="1"/>
  <pageMargins left="0.23622047244094491" right="0.23622047244094491" top="0.15748031496062992" bottom="0.15748031496062992" header="0.31496062992125984" footer="0.31496062992125984"/>
  <pageSetup paperSize="9"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A4766-795E-429D-BBD9-1FD80E34A158}">
  <sheetPr>
    <pageSetUpPr fitToPage="1"/>
  </sheetPr>
  <dimension ref="A1:T53"/>
  <sheetViews>
    <sheetView zoomScale="85" zoomScaleNormal="85" workbookViewId="0">
      <selection activeCell="D4" sqref="D4:G4"/>
    </sheetView>
  </sheetViews>
  <sheetFormatPr defaultRowHeight="16.5" x14ac:dyDescent="0.25"/>
  <cols>
    <col min="1" max="1" width="16.25" style="25" customWidth="1"/>
    <col min="2" max="2" width="4.375" style="25" customWidth="1"/>
    <col min="3" max="3" width="6.75" style="25" bestFit="1" customWidth="1"/>
    <col min="4" max="4" width="2.625" style="25" customWidth="1"/>
    <col min="5" max="5" width="3.625" style="25" customWidth="1"/>
    <col min="6" max="6" width="2.625" style="25" customWidth="1"/>
    <col min="7" max="7" width="3.625" style="25" customWidth="1"/>
    <col min="8" max="8" width="2.625" style="25" customWidth="1"/>
    <col min="9" max="9" width="5.5" style="25" bestFit="1" customWidth="1"/>
    <col min="10" max="10" width="6.75" style="25" bestFit="1" customWidth="1"/>
    <col min="11" max="11" width="2.625" style="25" customWidth="1"/>
    <col min="12" max="12" width="3.625" style="25" customWidth="1"/>
    <col min="13" max="13" width="2.625" style="25" customWidth="1"/>
    <col min="14" max="14" width="3.625" style="25" customWidth="1"/>
    <col min="15" max="15" width="2.625" style="25" customWidth="1"/>
    <col min="16" max="16" width="5.5" style="25" bestFit="1" customWidth="1"/>
    <col min="17" max="19" width="9" style="25"/>
    <col min="20" max="20" width="12" style="25" customWidth="1"/>
    <col min="21" max="16384" width="9" style="25"/>
  </cols>
  <sheetData>
    <row r="1" spans="1:20" ht="50.25" customHeight="1" x14ac:dyDescent="0.25">
      <c r="A1" s="218" t="s">
        <v>99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</row>
    <row r="2" spans="1:20" ht="19.5" x14ac:dyDescent="0.25">
      <c r="A2" s="96" t="s">
        <v>190</v>
      </c>
      <c r="B2" s="220" t="str">
        <f>申請書!X2</f>
        <v>活動中心</v>
      </c>
      <c r="C2" s="220"/>
      <c r="D2" s="220"/>
      <c r="E2" s="220"/>
      <c r="F2" s="213" t="s">
        <v>100</v>
      </c>
      <c r="G2" s="213"/>
      <c r="H2" s="213"/>
      <c r="I2" s="213"/>
      <c r="J2" s="221" t="s">
        <v>191</v>
      </c>
      <c r="K2" s="221"/>
      <c r="L2" s="221"/>
      <c r="M2" s="221"/>
      <c r="N2" s="221"/>
      <c r="O2" s="221"/>
      <c r="P2" s="221"/>
      <c r="Q2" s="213" t="s">
        <v>106</v>
      </c>
      <c r="R2" s="213"/>
      <c r="S2" s="213"/>
      <c r="T2" s="213"/>
    </row>
    <row r="3" spans="1:20" ht="19.5" x14ac:dyDescent="0.25">
      <c r="A3" s="213" t="s">
        <v>105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</row>
    <row r="4" spans="1:20" ht="19.5" x14ac:dyDescent="0.25">
      <c r="A4" s="213" t="s">
        <v>101</v>
      </c>
      <c r="B4" s="213"/>
      <c r="C4" s="213"/>
      <c r="D4" s="219">
        <f>請輸入欄位!C22</f>
        <v>10000</v>
      </c>
      <c r="E4" s="219"/>
      <c r="F4" s="219"/>
      <c r="G4" s="219"/>
      <c r="H4" s="213" t="s">
        <v>103</v>
      </c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</row>
    <row r="5" spans="1:20" ht="19.5" x14ac:dyDescent="0.25">
      <c r="A5" s="216" t="s">
        <v>102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</row>
    <row r="6" spans="1:20" ht="19.5" x14ac:dyDescent="0.25">
      <c r="A6" s="216" t="s">
        <v>134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</row>
    <row r="7" spans="1:20" ht="21" x14ac:dyDescent="0.25">
      <c r="A7" s="217" t="s">
        <v>135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</row>
    <row r="8" spans="1:20" x14ac:dyDescent="0.25">
      <c r="A8" s="47" t="s">
        <v>104</v>
      </c>
    </row>
    <row r="9" spans="1:20" ht="19.5" x14ac:dyDescent="0.25">
      <c r="A9" s="213" t="s">
        <v>87</v>
      </c>
      <c r="B9" s="213"/>
      <c r="C9" s="213"/>
      <c r="D9" s="46" t="s">
        <v>16</v>
      </c>
      <c r="E9" s="216" t="str">
        <f>申請書!C45</f>
        <v>小明</v>
      </c>
      <c r="F9" s="216"/>
      <c r="G9" s="216"/>
      <c r="H9" s="216"/>
      <c r="I9" s="216"/>
      <c r="J9" s="216"/>
      <c r="K9" s="216"/>
      <c r="L9" s="216"/>
      <c r="M9" s="216"/>
      <c r="N9" s="216"/>
      <c r="O9" s="216"/>
      <c r="P9" s="216" t="str">
        <f>申請書!P45</f>
        <v>(簽章)</v>
      </c>
      <c r="Q9" s="216"/>
      <c r="R9" s="216"/>
      <c r="S9" s="216"/>
      <c r="T9" s="216"/>
    </row>
    <row r="10" spans="1:20" ht="19.5" x14ac:dyDescent="0.25">
      <c r="A10" s="213" t="s">
        <v>89</v>
      </c>
      <c r="B10" s="213"/>
      <c r="C10" s="213"/>
      <c r="D10" s="46" t="s">
        <v>16</v>
      </c>
      <c r="E10" s="216" t="str">
        <f>申請書!Z45</f>
        <v>A111222333</v>
      </c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16"/>
      <c r="S10" s="216"/>
      <c r="T10" s="216"/>
    </row>
    <row r="11" spans="1:20" ht="19.5" x14ac:dyDescent="0.25">
      <c r="A11" s="213" t="s">
        <v>88</v>
      </c>
      <c r="B11" s="213"/>
      <c r="C11" s="213"/>
      <c r="D11" s="46" t="s">
        <v>16</v>
      </c>
      <c r="E11" s="215" t="str">
        <f>申請書!C46</f>
        <v>臺北市文山區景華街150巷21號</v>
      </c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</row>
    <row r="12" spans="1:20" ht="19.5" x14ac:dyDescent="0.25">
      <c r="A12" s="213" t="s">
        <v>90</v>
      </c>
      <c r="B12" s="213"/>
      <c r="C12" s="213"/>
      <c r="D12" s="46" t="s">
        <v>16</v>
      </c>
      <c r="E12" s="214" t="str">
        <f>申請書!Z46</f>
        <v>0900-000-000</v>
      </c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</row>
    <row r="13" spans="1:20" ht="57" customHeight="1" x14ac:dyDescent="0.25">
      <c r="A13" s="213" t="s">
        <v>107</v>
      </c>
      <c r="B13" s="213"/>
      <c r="C13" s="213"/>
      <c r="D13" s="26"/>
      <c r="E13" s="26"/>
      <c r="F13" s="26"/>
      <c r="G13" s="26"/>
      <c r="H13" s="26"/>
      <c r="I13" s="26"/>
      <c r="J13" s="26"/>
      <c r="K13" s="216" t="s">
        <v>43</v>
      </c>
      <c r="L13" s="216"/>
      <c r="M13" s="26"/>
      <c r="N13" s="26"/>
      <c r="O13" s="26"/>
      <c r="P13" s="26"/>
      <c r="Q13" s="88" t="s">
        <v>44</v>
      </c>
      <c r="R13" s="26"/>
      <c r="S13" s="26"/>
      <c r="T13" s="88" t="s">
        <v>46</v>
      </c>
    </row>
    <row r="14" spans="1:20" x14ac:dyDescent="0.25">
      <c r="A14" s="222" t="s">
        <v>108</v>
      </c>
      <c r="B14" s="222"/>
      <c r="C14" s="222"/>
      <c r="D14" s="222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</row>
    <row r="15" spans="1:20" x14ac:dyDescent="0.25">
      <c r="A15" s="222" t="s">
        <v>109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</row>
    <row r="16" spans="1:20" x14ac:dyDescent="0.25">
      <c r="A16" s="222" t="s">
        <v>110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</row>
    <row r="17" spans="1:20" x14ac:dyDescent="0.25">
      <c r="A17" s="222" t="s">
        <v>111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</row>
    <row r="18" spans="1:20" x14ac:dyDescent="0.25">
      <c r="A18" s="222" t="s">
        <v>112</v>
      </c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</row>
    <row r="19" spans="1:20" x14ac:dyDescent="0.25">
      <c r="A19" s="222" t="s">
        <v>113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</row>
    <row r="20" spans="1:20" x14ac:dyDescent="0.25">
      <c r="A20" s="222" t="s">
        <v>114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</row>
    <row r="21" spans="1:20" x14ac:dyDescent="0.25">
      <c r="A21" s="222" t="s">
        <v>115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</row>
    <row r="22" spans="1:20" x14ac:dyDescent="0.25">
      <c r="A22" s="222" t="s">
        <v>116</v>
      </c>
      <c r="B22" s="222"/>
      <c r="C22" s="222"/>
      <c r="D22" s="222"/>
      <c r="E22" s="222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</row>
    <row r="23" spans="1:20" x14ac:dyDescent="0.25">
      <c r="A23" s="222" t="s">
        <v>117</v>
      </c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</row>
    <row r="24" spans="1:20" x14ac:dyDescent="0.25">
      <c r="A24" s="222" t="s">
        <v>118</v>
      </c>
      <c r="B24" s="222"/>
      <c r="C24" s="222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</row>
    <row r="25" spans="1:20" x14ac:dyDescent="0.25">
      <c r="A25" s="222" t="s">
        <v>119</v>
      </c>
      <c r="B25" s="222"/>
      <c r="C25" s="222"/>
      <c r="D25" s="222"/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</row>
    <row r="26" spans="1:20" x14ac:dyDescent="0.25">
      <c r="A26" s="222" t="s">
        <v>120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</row>
    <row r="27" spans="1:20" x14ac:dyDescent="0.25">
      <c r="A27" s="222" t="s">
        <v>121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</row>
    <row r="28" spans="1:20" x14ac:dyDescent="0.25">
      <c r="A28" s="222" t="s">
        <v>122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</row>
    <row r="29" spans="1:20" x14ac:dyDescent="0.25">
      <c r="A29" s="223" t="s">
        <v>128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</row>
    <row r="30" spans="1:20" x14ac:dyDescent="0.25">
      <c r="A30" s="222" t="s">
        <v>123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</row>
    <row r="31" spans="1:20" x14ac:dyDescent="0.25">
      <c r="A31" s="222" t="s">
        <v>124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</row>
    <row r="32" spans="1:20" x14ac:dyDescent="0.25">
      <c r="A32" s="222" t="s">
        <v>125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</row>
    <row r="33" spans="1:20" x14ac:dyDescent="0.25">
      <c r="A33" s="222" t="s">
        <v>126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</row>
    <row r="34" spans="1:20" x14ac:dyDescent="0.25">
      <c r="A34" s="222" t="s">
        <v>127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</row>
    <row r="35" spans="1:20" x14ac:dyDescent="0.25">
      <c r="A35" s="222" t="s">
        <v>61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</row>
    <row r="36" spans="1:20" x14ac:dyDescent="0.25">
      <c r="A36" s="222" t="s">
        <v>62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</row>
    <row r="37" spans="1:20" x14ac:dyDescent="0.25">
      <c r="A37" s="222" t="s">
        <v>63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</row>
    <row r="38" spans="1:20" x14ac:dyDescent="0.25">
      <c r="A38" s="222" t="s">
        <v>64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</row>
    <row r="39" spans="1:20" x14ac:dyDescent="0.25">
      <c r="A39" s="222" t="s">
        <v>65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</row>
    <row r="40" spans="1:20" x14ac:dyDescent="0.25">
      <c r="A40" s="222" t="s">
        <v>67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</row>
    <row r="41" spans="1:20" x14ac:dyDescent="0.25">
      <c r="A41" s="222" t="s">
        <v>68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</row>
    <row r="42" spans="1:20" x14ac:dyDescent="0.25">
      <c r="A42" s="222" t="s">
        <v>69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</row>
    <row r="43" spans="1:20" x14ac:dyDescent="0.25">
      <c r="A43" s="222" t="s">
        <v>70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</row>
    <row r="44" spans="1:20" x14ac:dyDescent="0.25">
      <c r="A44" s="222" t="s">
        <v>71</v>
      </c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</row>
    <row r="45" spans="1:20" x14ac:dyDescent="0.25">
      <c r="A45" s="222" t="s">
        <v>72</v>
      </c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</row>
    <row r="46" spans="1:20" x14ac:dyDescent="0.25">
      <c r="A46" s="222" t="s">
        <v>73</v>
      </c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</row>
    <row r="47" spans="1:20" x14ac:dyDescent="0.25">
      <c r="A47" s="222" t="s">
        <v>129</v>
      </c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</row>
    <row r="48" spans="1:20" x14ac:dyDescent="0.25">
      <c r="A48" s="222" t="s">
        <v>130</v>
      </c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</row>
    <row r="49" spans="1:20" x14ac:dyDescent="0.25">
      <c r="A49" s="222" t="s">
        <v>131</v>
      </c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</row>
    <row r="50" spans="1:20" x14ac:dyDescent="0.25">
      <c r="A50" s="222" t="s">
        <v>133</v>
      </c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</row>
    <row r="51" spans="1:20" x14ac:dyDescent="0.25">
      <c r="A51" s="222" t="s">
        <v>132</v>
      </c>
      <c r="B51" s="222"/>
      <c r="C51" s="222"/>
      <c r="D51" s="222"/>
      <c r="E51" s="222"/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</row>
    <row r="52" spans="1:20" x14ac:dyDescent="0.25">
      <c r="A52" s="222" t="s">
        <v>79</v>
      </c>
      <c r="B52" s="222"/>
      <c r="C52" s="222"/>
      <c r="D52" s="222"/>
      <c r="E52" s="222"/>
      <c r="F52" s="222"/>
      <c r="G52" s="22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</row>
    <row r="53" spans="1:20" x14ac:dyDescent="0.25">
      <c r="A53" s="222" t="s">
        <v>80</v>
      </c>
      <c r="B53" s="222"/>
      <c r="C53" s="222"/>
      <c r="D53" s="222"/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</row>
  </sheetData>
  <mergeCells count="63">
    <mergeCell ref="A49:T49"/>
    <mergeCell ref="A50:T50"/>
    <mergeCell ref="A51:T51"/>
    <mergeCell ref="A52:T52"/>
    <mergeCell ref="A53:T53"/>
    <mergeCell ref="A48:T48"/>
    <mergeCell ref="A37:T37"/>
    <mergeCell ref="A38:T38"/>
    <mergeCell ref="A39:T39"/>
    <mergeCell ref="A40:T40"/>
    <mergeCell ref="A41:T41"/>
    <mergeCell ref="A42:T42"/>
    <mergeCell ref="A43:T43"/>
    <mergeCell ref="A44:T44"/>
    <mergeCell ref="A45:T45"/>
    <mergeCell ref="A46:T46"/>
    <mergeCell ref="A47:T47"/>
    <mergeCell ref="A36:T36"/>
    <mergeCell ref="A25:T25"/>
    <mergeCell ref="A26:T26"/>
    <mergeCell ref="A27:T27"/>
    <mergeCell ref="A28:T28"/>
    <mergeCell ref="A29:T29"/>
    <mergeCell ref="A30:T30"/>
    <mergeCell ref="A31:T31"/>
    <mergeCell ref="A32:T32"/>
    <mergeCell ref="A33:T33"/>
    <mergeCell ref="A34:T34"/>
    <mergeCell ref="A35:T35"/>
    <mergeCell ref="A24:T24"/>
    <mergeCell ref="A13:C13"/>
    <mergeCell ref="A14:T14"/>
    <mergeCell ref="A15:T15"/>
    <mergeCell ref="A16:T16"/>
    <mergeCell ref="A17:T17"/>
    <mergeCell ref="A18:T18"/>
    <mergeCell ref="A19:T19"/>
    <mergeCell ref="A20:T20"/>
    <mergeCell ref="A21:T21"/>
    <mergeCell ref="A22:T22"/>
    <mergeCell ref="A23:T23"/>
    <mergeCell ref="K13:L13"/>
    <mergeCell ref="A1:T1"/>
    <mergeCell ref="D4:G4"/>
    <mergeCell ref="A4:C4"/>
    <mergeCell ref="A3:T3"/>
    <mergeCell ref="Q2:T2"/>
    <mergeCell ref="B2:E2"/>
    <mergeCell ref="F2:I2"/>
    <mergeCell ref="J2:P2"/>
    <mergeCell ref="A11:C11"/>
    <mergeCell ref="A12:C12"/>
    <mergeCell ref="H4:T4"/>
    <mergeCell ref="E12:T12"/>
    <mergeCell ref="E11:T11"/>
    <mergeCell ref="E10:T10"/>
    <mergeCell ref="E9:O9"/>
    <mergeCell ref="P9:T9"/>
    <mergeCell ref="A5:T5"/>
    <mergeCell ref="A6:T6"/>
    <mergeCell ref="A7:T7"/>
    <mergeCell ref="A9:C9"/>
    <mergeCell ref="A10:C10"/>
  </mergeCells>
  <phoneticPr fontId="2" type="noConversion"/>
  <printOptions horizontalCentered="1"/>
  <pageMargins left="0.23622047244094491" right="0.23622047244094491" top="0.15748031496062992" bottom="0.15748031496062992" header="0.31496062992125984" footer="0.31496062992125984"/>
  <pageSetup paperSize="9" scale="86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64F2E-E046-4BD2-AEF4-FB1EFFF6AC94}">
  <sheetPr>
    <pageSetUpPr fitToPage="1"/>
  </sheetPr>
  <dimension ref="A1:P25"/>
  <sheetViews>
    <sheetView zoomScale="70" zoomScaleNormal="70" workbookViewId="0">
      <selection activeCell="E15" sqref="E15:I15"/>
    </sheetView>
  </sheetViews>
  <sheetFormatPr defaultRowHeight="21" x14ac:dyDescent="0.25"/>
  <cols>
    <col min="1" max="1" width="23.5" style="45" customWidth="1"/>
    <col min="2" max="2" width="4.25" style="45" bestFit="1" customWidth="1"/>
    <col min="3" max="3" width="6.875" style="45" bestFit="1" customWidth="1"/>
    <col min="4" max="4" width="4.25" style="45" bestFit="1" customWidth="1"/>
    <col min="5" max="5" width="4.5" style="45" customWidth="1"/>
    <col min="6" max="6" width="4.25" style="45" bestFit="1" customWidth="1"/>
    <col min="7" max="7" width="4.5" style="45" bestFit="1" customWidth="1"/>
    <col min="8" max="8" width="4.25" style="45" bestFit="1" customWidth="1"/>
    <col min="9" max="9" width="6.75" style="45" bestFit="1" customWidth="1"/>
    <col min="10" max="10" width="6.875" style="45" bestFit="1" customWidth="1"/>
    <col min="11" max="11" width="4.25" style="45" bestFit="1" customWidth="1"/>
    <col min="12" max="12" width="3.75" style="45" customWidth="1"/>
    <col min="13" max="13" width="4.25" style="45" bestFit="1" customWidth="1"/>
    <col min="14" max="14" width="4.5" style="45" bestFit="1" customWidth="1"/>
    <col min="15" max="15" width="4.25" style="45" bestFit="1" customWidth="1"/>
    <col min="16" max="16" width="4" style="45" customWidth="1"/>
    <col min="17" max="16384" width="9" style="45"/>
  </cols>
  <sheetData>
    <row r="1" spans="1:16" ht="42" customHeight="1" x14ac:dyDescent="0.25">
      <c r="A1" s="225" t="s">
        <v>136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</row>
    <row r="2" spans="1:16" x14ac:dyDescent="0.25">
      <c r="A2" s="97" t="s">
        <v>192</v>
      </c>
      <c r="B2" s="228" t="str">
        <f>申請書!X2</f>
        <v>活動中心</v>
      </c>
      <c r="C2" s="228"/>
      <c r="D2" s="228"/>
      <c r="E2" s="228"/>
      <c r="F2" s="228"/>
      <c r="G2" s="226" t="s">
        <v>137</v>
      </c>
      <c r="H2" s="226"/>
      <c r="I2" s="226"/>
      <c r="J2" s="229" t="s">
        <v>191</v>
      </c>
      <c r="K2" s="229"/>
      <c r="L2" s="229"/>
      <c r="M2" s="229"/>
      <c r="N2" s="229"/>
      <c r="O2" s="229"/>
      <c r="P2" s="50" t="s">
        <v>138</v>
      </c>
    </row>
    <row r="3" spans="1:16" x14ac:dyDescent="0.25">
      <c r="A3" s="217" t="s">
        <v>139</v>
      </c>
      <c r="B3" s="217"/>
      <c r="C3" s="217"/>
      <c r="D3" s="217"/>
      <c r="E3" s="217"/>
      <c r="F3" s="217"/>
      <c r="G3" s="230">
        <f>請輸入欄位!C22</f>
        <v>10000</v>
      </c>
      <c r="H3" s="230"/>
      <c r="I3" s="230"/>
      <c r="J3" s="230"/>
      <c r="K3" s="230"/>
      <c r="L3" s="231" t="s">
        <v>140</v>
      </c>
      <c r="M3" s="231"/>
      <c r="N3" s="231"/>
      <c r="O3" s="231"/>
      <c r="P3" s="231"/>
    </row>
    <row r="4" spans="1:16" x14ac:dyDescent="0.25">
      <c r="A4" s="217" t="s">
        <v>141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</row>
    <row r="5" spans="1:16" ht="50.1" customHeight="1" x14ac:dyDescent="0.25">
      <c r="A5" s="227" t="s">
        <v>143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</row>
    <row r="6" spans="1:16" ht="50.1" customHeight="1" x14ac:dyDescent="0.25">
      <c r="A6" s="227" t="s">
        <v>142</v>
      </c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</row>
    <row r="7" spans="1:16" x14ac:dyDescent="0.25">
      <c r="A7" s="226"/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</row>
    <row r="8" spans="1:16" x14ac:dyDescent="0.25">
      <c r="A8" s="53" t="s">
        <v>86</v>
      </c>
      <c r="B8" s="52" t="s">
        <v>16</v>
      </c>
      <c r="C8" s="217" t="str">
        <f>申請書!C45</f>
        <v>小明</v>
      </c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26" t="str">
        <f>申請書!P45</f>
        <v>(簽章)</v>
      </c>
      <c r="O8" s="226"/>
      <c r="P8" s="226"/>
    </row>
    <row r="9" spans="1:16" ht="21" customHeight="1" x14ac:dyDescent="0.25">
      <c r="A9" s="53" t="s">
        <v>89</v>
      </c>
      <c r="B9" s="52" t="s">
        <v>16</v>
      </c>
      <c r="C9" s="217" t="str">
        <f>申請書!Z45</f>
        <v>A111222333</v>
      </c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</row>
    <row r="10" spans="1:16" x14ac:dyDescent="0.25">
      <c r="A10" s="54" t="s">
        <v>88</v>
      </c>
      <c r="B10" s="52" t="s">
        <v>16</v>
      </c>
      <c r="C10" s="233" t="str">
        <f>申請書!C46</f>
        <v>臺北市文山區景華街150巷21號</v>
      </c>
      <c r="D10" s="233"/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3"/>
      <c r="P10" s="233"/>
    </row>
    <row r="11" spans="1:16" x14ac:dyDescent="0.25">
      <c r="A11" s="54" t="s">
        <v>90</v>
      </c>
      <c r="B11" s="52" t="s">
        <v>16</v>
      </c>
      <c r="C11" s="234" t="str">
        <f>申請書!Z46</f>
        <v>0900-000-000</v>
      </c>
      <c r="D11" s="234"/>
      <c r="E11" s="234"/>
      <c r="F11" s="234"/>
      <c r="G11" s="234"/>
      <c r="H11" s="234"/>
      <c r="I11" s="234"/>
      <c r="J11" s="234"/>
      <c r="K11" s="234"/>
      <c r="L11" s="234"/>
      <c r="M11" s="234"/>
      <c r="N11" s="234"/>
      <c r="O11" s="234"/>
      <c r="P11" s="234"/>
    </row>
    <row r="12" spans="1:16" ht="53.1" customHeight="1" x14ac:dyDescent="0.25">
      <c r="A12" s="54" t="s">
        <v>107</v>
      </c>
      <c r="B12" s="226"/>
      <c r="C12" s="226"/>
      <c r="D12" s="226"/>
      <c r="E12" s="226"/>
      <c r="F12" s="226"/>
      <c r="G12" s="45" t="s">
        <v>43</v>
      </c>
      <c r="H12" s="226"/>
      <c r="I12" s="226"/>
      <c r="J12" s="226"/>
      <c r="K12" s="50" t="s">
        <v>44</v>
      </c>
      <c r="L12" s="226"/>
      <c r="M12" s="226"/>
      <c r="N12" s="226"/>
      <c r="O12" s="226"/>
      <c r="P12" s="50" t="s">
        <v>46</v>
      </c>
    </row>
    <row r="13" spans="1:16" x14ac:dyDescent="0.25">
      <c r="A13" s="232" t="s">
        <v>148</v>
      </c>
      <c r="B13" s="226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226"/>
    </row>
    <row r="14" spans="1:16" ht="42" customHeight="1" x14ac:dyDescent="0.25">
      <c r="A14" s="225" t="s">
        <v>144</v>
      </c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</row>
    <row r="15" spans="1:16" x14ac:dyDescent="0.25">
      <c r="A15" s="231" t="s">
        <v>145</v>
      </c>
      <c r="B15" s="231"/>
      <c r="C15" s="231"/>
      <c r="D15" s="231"/>
      <c r="E15" s="228" t="str">
        <f>B2</f>
        <v>活動中心</v>
      </c>
      <c r="F15" s="228"/>
      <c r="G15" s="228"/>
      <c r="H15" s="228"/>
      <c r="I15" s="228"/>
      <c r="J15" s="226" t="s">
        <v>147</v>
      </c>
      <c r="K15" s="226"/>
      <c r="L15" s="229" t="s">
        <v>191</v>
      </c>
      <c r="M15" s="229"/>
      <c r="N15" s="229"/>
      <c r="O15" s="229"/>
      <c r="P15" s="229"/>
    </row>
    <row r="16" spans="1:16" x14ac:dyDescent="0.25">
      <c r="A16" s="217" t="s">
        <v>146</v>
      </c>
      <c r="B16" s="217"/>
      <c r="C16" s="217"/>
      <c r="D16" s="217"/>
      <c r="E16" s="230">
        <f>請輸入欄位!C22</f>
        <v>10000</v>
      </c>
      <c r="F16" s="230"/>
      <c r="G16" s="230"/>
      <c r="H16" s="230"/>
      <c r="I16" s="230"/>
      <c r="J16" s="231" t="s">
        <v>193</v>
      </c>
      <c r="K16" s="231"/>
      <c r="L16" s="231"/>
      <c r="M16" s="231"/>
      <c r="N16" s="231"/>
      <c r="O16" s="231"/>
      <c r="P16" s="231"/>
    </row>
    <row r="17" spans="1:16" x14ac:dyDescent="0.25">
      <c r="A17" s="217" t="s">
        <v>102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</row>
    <row r="18" spans="1:16" ht="50.1" customHeight="1" x14ac:dyDescent="0.25">
      <c r="A18" s="227" t="s">
        <v>143</v>
      </c>
      <c r="B18" s="227"/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</row>
    <row r="19" spans="1:16" ht="50.1" customHeight="1" x14ac:dyDescent="0.25">
      <c r="A19" s="227" t="s">
        <v>142</v>
      </c>
      <c r="B19" s="227"/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P19" s="227"/>
    </row>
    <row r="20" spans="1:16" x14ac:dyDescent="0.25">
      <c r="A20" s="226"/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</row>
    <row r="21" spans="1:16" x14ac:dyDescent="0.25">
      <c r="A21" s="53" t="s">
        <v>86</v>
      </c>
      <c r="B21" s="52" t="s">
        <v>16</v>
      </c>
      <c r="C21" s="217" t="str">
        <f>C8</f>
        <v>小明</v>
      </c>
      <c r="D21" s="217"/>
      <c r="E21" s="217"/>
      <c r="F21" s="217"/>
      <c r="G21" s="217"/>
      <c r="H21" s="217"/>
      <c r="I21" s="217"/>
      <c r="J21" s="217"/>
      <c r="K21" s="217"/>
      <c r="L21" s="217"/>
      <c r="M21" s="217"/>
      <c r="N21" s="226" t="str">
        <f>N8</f>
        <v>(簽章)</v>
      </c>
      <c r="O21" s="226"/>
      <c r="P21" s="226"/>
    </row>
    <row r="22" spans="1:16" x14ac:dyDescent="0.25">
      <c r="A22" s="53" t="s">
        <v>89</v>
      </c>
      <c r="B22" s="52" t="s">
        <v>16</v>
      </c>
      <c r="C22" s="217" t="str">
        <f>C9</f>
        <v>A111222333</v>
      </c>
      <c r="D22" s="217"/>
      <c r="E22" s="217"/>
      <c r="F22" s="217"/>
      <c r="G22" s="217"/>
      <c r="H22" s="217"/>
      <c r="I22" s="217"/>
      <c r="J22" s="217"/>
      <c r="K22" s="217"/>
      <c r="L22" s="217"/>
      <c r="M22" s="217"/>
      <c r="N22" s="217"/>
      <c r="O22" s="217"/>
      <c r="P22" s="217"/>
    </row>
    <row r="23" spans="1:16" x14ac:dyDescent="0.25">
      <c r="A23" s="54" t="s">
        <v>88</v>
      </c>
      <c r="B23" s="52" t="s">
        <v>16</v>
      </c>
      <c r="C23" s="233" t="str">
        <f>C10</f>
        <v>臺北市文山區景華街150巷21號</v>
      </c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3"/>
      <c r="O23" s="233"/>
      <c r="P23" s="233"/>
    </row>
    <row r="24" spans="1:16" x14ac:dyDescent="0.25">
      <c r="A24" s="54" t="s">
        <v>90</v>
      </c>
      <c r="B24" s="52" t="s">
        <v>16</v>
      </c>
      <c r="C24" s="234" t="str">
        <f>申請書!Z46</f>
        <v>0900-000-000</v>
      </c>
      <c r="D24" s="235"/>
      <c r="E24" s="235"/>
      <c r="F24" s="235"/>
      <c r="G24" s="235"/>
      <c r="H24" s="235"/>
      <c r="I24" s="235"/>
      <c r="J24" s="235"/>
      <c r="K24" s="235"/>
      <c r="L24" s="235"/>
      <c r="M24" s="235"/>
      <c r="N24" s="235"/>
      <c r="O24" s="235"/>
      <c r="P24" s="235"/>
    </row>
    <row r="25" spans="1:16" ht="53.1" customHeight="1" x14ac:dyDescent="0.25">
      <c r="A25" s="54" t="s">
        <v>107</v>
      </c>
      <c r="B25" s="226"/>
      <c r="C25" s="226"/>
      <c r="D25" s="226"/>
      <c r="E25" s="226"/>
      <c r="F25" s="226"/>
      <c r="G25" s="45" t="s">
        <v>43</v>
      </c>
      <c r="H25" s="226"/>
      <c r="I25" s="226"/>
      <c r="J25" s="226"/>
      <c r="K25" s="51" t="s">
        <v>44</v>
      </c>
      <c r="L25" s="226"/>
      <c r="M25" s="226"/>
      <c r="N25" s="226"/>
      <c r="O25" s="226"/>
      <c r="P25" s="51" t="s">
        <v>46</v>
      </c>
    </row>
  </sheetData>
  <mergeCells count="40">
    <mergeCell ref="B25:F25"/>
    <mergeCell ref="H25:J25"/>
    <mergeCell ref="L25:O25"/>
    <mergeCell ref="C23:P23"/>
    <mergeCell ref="C24:P24"/>
    <mergeCell ref="A16:D16"/>
    <mergeCell ref="E16:I16"/>
    <mergeCell ref="J16:P16"/>
    <mergeCell ref="C8:M8"/>
    <mergeCell ref="C9:P9"/>
    <mergeCell ref="C10:P10"/>
    <mergeCell ref="C11:P11"/>
    <mergeCell ref="H12:J12"/>
    <mergeCell ref="L12:O12"/>
    <mergeCell ref="A15:D15"/>
    <mergeCell ref="E15:I15"/>
    <mergeCell ref="J15:K15"/>
    <mergeCell ref="L15:P15"/>
    <mergeCell ref="A18:P18"/>
    <mergeCell ref="A19:P19"/>
    <mergeCell ref="C21:M21"/>
    <mergeCell ref="N21:P21"/>
    <mergeCell ref="C22:P22"/>
    <mergeCell ref="A20:P20"/>
    <mergeCell ref="A17:P17"/>
    <mergeCell ref="A1:P1"/>
    <mergeCell ref="A14:P14"/>
    <mergeCell ref="N8:P8"/>
    <mergeCell ref="A4:P4"/>
    <mergeCell ref="A5:P5"/>
    <mergeCell ref="A6:P6"/>
    <mergeCell ref="B2:F2"/>
    <mergeCell ref="G2:I2"/>
    <mergeCell ref="J2:O2"/>
    <mergeCell ref="G3:K3"/>
    <mergeCell ref="A3:F3"/>
    <mergeCell ref="L3:P3"/>
    <mergeCell ref="A13:P13"/>
    <mergeCell ref="A7:P7"/>
    <mergeCell ref="B12:F12"/>
  </mergeCells>
  <phoneticPr fontId="2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請輸入欄位</vt:lpstr>
      <vt:lpstr>申請書</vt:lpstr>
      <vt:lpstr>臨時停車申請書</vt:lpstr>
      <vt:lpstr>保證金及切結書</vt:lpstr>
      <vt:lpstr>退費申請書及領據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2026-03-19T09:12:06Z</cp:lastPrinted>
  <dcterms:created xsi:type="dcterms:W3CDTF">2026-03-18T09:04:54Z</dcterms:created>
  <dcterms:modified xsi:type="dcterms:W3CDTF">2026-03-23T03:34:42Z</dcterms:modified>
</cp:coreProperties>
</file>